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" yWindow="96" windowWidth="10200" windowHeight="10572"/>
  </bookViews>
  <sheets>
    <sheet name="Sheet1 (2)" sheetId="2" r:id="rId1"/>
  </sheets>
  <definedNames>
    <definedName name="_xlnm.Print_Area" localSheetId="0">'Sheet1 (2)'!$A$1:$S$108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2" l="1"/>
  <c r="H16" i="2"/>
  <c r="H29" i="2" s="1"/>
  <c r="I29" i="2"/>
  <c r="L29" i="2"/>
  <c r="L22" i="2"/>
  <c r="L21" i="2" s="1"/>
  <c r="L17" i="2"/>
  <c r="L19" i="2"/>
  <c r="L18" i="2"/>
  <c r="K17" i="2"/>
  <c r="K18" i="2"/>
  <c r="L8" i="2"/>
  <c r="L9" i="2" s="1"/>
  <c r="P12" i="2"/>
  <c r="O12" i="2"/>
  <c r="N12" i="2"/>
  <c r="M12" i="2"/>
  <c r="M13" i="2"/>
  <c r="P15" i="2"/>
  <c r="O15" i="2"/>
  <c r="N15" i="2"/>
  <c r="M15" i="2"/>
  <c r="L14" i="2"/>
  <c r="L13" i="2"/>
  <c r="L15" i="2"/>
  <c r="L11" i="2" s="1"/>
  <c r="L12" i="2"/>
  <c r="K8" i="2"/>
  <c r="V8" i="2"/>
  <c r="L16" i="2" l="1"/>
  <c r="M11" i="2"/>
  <c r="K3" i="2"/>
  <c r="J3" i="2"/>
  <c r="K22" i="2" l="1"/>
  <c r="I22" i="2"/>
  <c r="K19" i="2"/>
  <c r="K11" i="2"/>
  <c r="I17" i="2"/>
  <c r="I16" i="2" s="1"/>
  <c r="I11" i="2"/>
  <c r="I8" i="2" s="1"/>
  <c r="I9" i="2" s="1"/>
  <c r="J11" i="2"/>
  <c r="J8" i="2" s="1"/>
  <c r="F80" i="2"/>
  <c r="F78" i="2"/>
  <c r="F77" i="2"/>
  <c r="H69" i="2"/>
  <c r="G69" i="2"/>
  <c r="F69" i="2"/>
  <c r="H65" i="2"/>
  <c r="G65" i="2"/>
  <c r="F65" i="2"/>
  <c r="P62" i="2"/>
  <c r="O62" i="2"/>
  <c r="N62" i="2"/>
  <c r="M62" i="2"/>
  <c r="J62" i="2"/>
  <c r="H62" i="2"/>
  <c r="H68" i="2" s="1"/>
  <c r="G62" i="2"/>
  <c r="G68" i="2" s="1"/>
  <c r="F62" i="2"/>
  <c r="H59" i="2"/>
  <c r="G59" i="2"/>
  <c r="H56" i="2"/>
  <c r="G56" i="2"/>
  <c r="H53" i="2"/>
  <c r="G53" i="2"/>
  <c r="F53" i="2"/>
  <c r="H45" i="2"/>
  <c r="G45" i="2"/>
  <c r="F45" i="2"/>
  <c r="H44" i="2"/>
  <c r="G44" i="2"/>
  <c r="F44" i="2"/>
  <c r="H42" i="2"/>
  <c r="G42" i="2"/>
  <c r="F42" i="2"/>
  <c r="H40" i="2"/>
  <c r="G40" i="2"/>
  <c r="H34" i="2"/>
  <c r="G34" i="2"/>
  <c r="F34" i="2"/>
  <c r="P22" i="2"/>
  <c r="P21" i="2" s="1"/>
  <c r="O22" i="2"/>
  <c r="O21" i="2" s="1"/>
  <c r="N22" i="2"/>
  <c r="N21" i="2" s="1"/>
  <c r="M22" i="2"/>
  <c r="M21" i="2" s="1"/>
  <c r="J22" i="2"/>
  <c r="J21" i="2" s="1"/>
  <c r="H22" i="2"/>
  <c r="H21" i="2" s="1"/>
  <c r="G22" i="2"/>
  <c r="G21" i="2"/>
  <c r="F21" i="2"/>
  <c r="P20" i="2"/>
  <c r="O20" i="2"/>
  <c r="N20" i="2"/>
  <c r="M20" i="2"/>
  <c r="P19" i="2"/>
  <c r="O19" i="2"/>
  <c r="N19" i="2"/>
  <c r="N17" i="2" s="1"/>
  <c r="N16" i="2" s="1"/>
  <c r="M19" i="2"/>
  <c r="J19" i="2"/>
  <c r="P18" i="2"/>
  <c r="O18" i="2"/>
  <c r="N18" i="2"/>
  <c r="M18" i="2"/>
  <c r="J18" i="2"/>
  <c r="O17" i="2"/>
  <c r="O16" i="2" s="1"/>
  <c r="H17" i="2"/>
  <c r="G17" i="2"/>
  <c r="F17" i="2"/>
  <c r="F16" i="2" s="1"/>
  <c r="G16" i="2"/>
  <c r="P11" i="2"/>
  <c r="P8" i="2" s="1"/>
  <c r="O11" i="2"/>
  <c r="O8" i="2" s="1"/>
  <c r="N11" i="2"/>
  <c r="N8" i="2" s="1"/>
  <c r="M8" i="2"/>
  <c r="H11" i="2"/>
  <c r="H8" i="2" s="1"/>
  <c r="H9" i="2" s="1"/>
  <c r="G11" i="2"/>
  <c r="F11" i="2"/>
  <c r="F8" i="2" s="1"/>
  <c r="G8" i="2"/>
  <c r="M9" i="2" l="1"/>
  <c r="O9" i="2"/>
  <c r="O7" i="2"/>
  <c r="J9" i="2"/>
  <c r="N9" i="2"/>
  <c r="N7" i="2"/>
  <c r="G6" i="2"/>
  <c r="P9" i="2"/>
  <c r="P7" i="2"/>
  <c r="J17" i="2"/>
  <c r="J16" i="2" s="1"/>
  <c r="K9" i="2"/>
  <c r="M17" i="2"/>
  <c r="M16" i="2" s="1"/>
  <c r="H6" i="2"/>
  <c r="F68" i="2"/>
  <c r="P17" i="2"/>
  <c r="P16" i="2" s="1"/>
  <c r="F9" i="2"/>
  <c r="F6" i="2"/>
  <c r="F29" i="2"/>
  <c r="P29" i="2"/>
  <c r="G29" i="2"/>
  <c r="O29" i="2"/>
  <c r="G9" i="2"/>
  <c r="I21" i="2"/>
  <c r="N29" i="2"/>
  <c r="K21" i="2"/>
  <c r="K7" i="2" s="1"/>
  <c r="K16" i="2"/>
  <c r="J29" i="2" l="1"/>
  <c r="J7" i="2"/>
  <c r="M7" i="2"/>
  <c r="K29" i="2"/>
</calcChain>
</file>

<file path=xl/sharedStrings.xml><?xml version="1.0" encoding="utf-8"?>
<sst xmlns="http://schemas.openxmlformats.org/spreadsheetml/2006/main" count="369" uniqueCount="180">
  <si>
    <t>DINAS PEKERJAAN UMUM DAN PENATAAN RUANG</t>
  </si>
  <si>
    <t>LAMPIRAN RPJMD 2024-2029</t>
  </si>
  <si>
    <t>No.</t>
  </si>
  <si>
    <t>Indikator</t>
  </si>
  <si>
    <t>Satuan</t>
  </si>
  <si>
    <t>Formula</t>
  </si>
  <si>
    <t>Realisasi
2023</t>
  </si>
  <si>
    <t>Realisasi
2024</t>
  </si>
  <si>
    <t>RENJA
2025</t>
  </si>
  <si>
    <t>DPA
2025</t>
  </si>
  <si>
    <t>Kondisi akhir</t>
  </si>
  <si>
    <t>Keterangan</t>
  </si>
  <si>
    <t>Penanggung Jawab</t>
  </si>
  <si>
    <t>Tujuan:</t>
  </si>
  <si>
    <t>Meningkatkan Kualitas Infrastruktur daerah</t>
  </si>
  <si>
    <t>DPUPR</t>
  </si>
  <si>
    <t>IT:</t>
  </si>
  <si>
    <t>Persentase Kualitas Infrastruktur Daerah</t>
  </si>
  <si>
    <t>%</t>
  </si>
  <si>
    <r>
      <rPr>
        <u/>
        <sz val="11"/>
        <color theme="1"/>
        <rFont val="Calibri"/>
        <family val="2"/>
        <scheme val="minor"/>
      </rPr>
      <t>% Panjang Jalan dalam Kondisi Baik+% Jembatan dalam Kondisi Baik+% Cakupan Permukiman dengan Infrastruktur Layak+% Cakupan Permukiman dengan Infrastruktur Layak+Cakupan Akses Air Minum+Cakupan Akses Sanitasi+% panjang jaringan irigasi dalam kondisi baik+% Infrastruktur Pengelolaan Sungai yang terbangun dalam Kondisi Baik+% Bangunan Gedung pemerintah yg Laik Fungsi+% Pemanfaatan Ruang Daerah yang sesuai Aturan RTR</t>
    </r>
    <r>
      <rPr>
        <sz val="11"/>
        <color theme="1"/>
        <rFont val="Calibri"/>
        <family val="2"/>
        <scheme val="minor"/>
      </rPr>
      <t xml:space="preserve"> 
10</t>
    </r>
  </si>
  <si>
    <t>2023, 2024 ok</t>
  </si>
  <si>
    <t>Sasaran:</t>
  </si>
  <si>
    <t>BM</t>
  </si>
  <si>
    <t>IS:</t>
  </si>
  <si>
    <t>1. % Panjang Jalan dalam Kondisi Mantap (Baik+Sedang)</t>
  </si>
  <si>
    <r>
      <rPr>
        <u/>
        <sz val="9"/>
        <color theme="1"/>
        <rFont val="Calibri"/>
        <family val="2"/>
        <scheme val="minor"/>
      </rPr>
      <t>Panjang jalan kabupaten dlm kondisi mantap (baik+sedang)</t>
    </r>
    <r>
      <rPr>
        <sz val="9"/>
        <color theme="1"/>
        <rFont val="Calibri"/>
        <family val="2"/>
        <scheme val="minor"/>
      </rPr>
      <t xml:space="preserve"> x 100%
total panjang jalan kabupaten</t>
    </r>
  </si>
  <si>
    <t>IKD</t>
  </si>
  <si>
    <r>
      <rPr>
        <sz val="11"/>
        <color theme="1"/>
        <rFont val="Calibri"/>
        <family val="2"/>
        <scheme val="minor"/>
      </rPr>
      <t xml:space="preserve">Persentase kondisi mantap jalan kabupaten/kota </t>
    </r>
    <r>
      <rPr>
        <b/>
        <i/>
        <sz val="11"/>
        <color theme="1"/>
        <rFont val="Calibri"/>
        <family val="2"/>
        <scheme val="minor"/>
      </rPr>
      <t>(sda)</t>
    </r>
  </si>
  <si>
    <t>idem</t>
  </si>
  <si>
    <t>Pembangunan Jalan daerah mendukung Kawasan Prioritas (KI, KEK, KSPN, Trans pada 18 Pulau Tertinggal, Terluar, dan Terdepan</t>
  </si>
  <si>
    <t>km</t>
  </si>
  <si>
    <t>-</t>
  </si>
  <si>
    <t>Sdh dihapus Pak Didi Bappeda (Rabu, 21-02-24_ 10.56 WIB)
krn tdk ad diindikator manapun</t>
  </si>
  <si>
    <t>Jalan Kabupaten</t>
  </si>
  <si>
    <t>Jln kondisi baik+Sedang+ringan+berat</t>
  </si>
  <si>
    <t>1.1. Kondisi Baik</t>
  </si>
  <si>
    <t>1.2. Kondisi Sedang</t>
  </si>
  <si>
    <t>1.3. Kondisi Ringan</t>
  </si>
  <si>
    <t>1.4. Kondisi Berat</t>
  </si>
  <si>
    <r>
      <rPr>
        <u/>
        <sz val="9"/>
        <color theme="1"/>
        <rFont val="Calibri"/>
        <family val="2"/>
        <scheme val="minor"/>
      </rPr>
      <t>Panjang drainase perkotaan dlm kondisi baik</t>
    </r>
    <r>
      <rPr>
        <sz val="9"/>
        <color theme="1"/>
        <rFont val="Calibri"/>
        <family val="2"/>
        <scheme val="minor"/>
      </rPr>
      <t xml:space="preserve"> x 100%
total panjang drainase perkotaan</t>
    </r>
  </si>
  <si>
    <t>Drainase:</t>
  </si>
  <si>
    <t>Drainase kondisi baik+ringan+berat</t>
  </si>
  <si>
    <t>Kondisi Baik</t>
  </si>
  <si>
    <t>Kondisi Rusak Ringan</t>
  </si>
  <si>
    <t>Kondisi Rusak Berat</t>
  </si>
  <si>
    <t>2. % Jembatan dalam Kondisi Mantap (Baik+Sedang)</t>
  </si>
  <si>
    <r>
      <rPr>
        <b/>
        <u/>
        <sz val="9"/>
        <color rgb="FF000000"/>
        <rFont val="Calibri"/>
        <family val="2"/>
        <scheme val="minor"/>
      </rPr>
      <t>Jembatan kabupaten dlm kondisi mantap (baik+sedang)</t>
    </r>
    <r>
      <rPr>
        <b/>
        <sz val="9"/>
        <color rgb="FF000000"/>
        <rFont val="Calibri"/>
        <family val="2"/>
        <scheme val="minor"/>
      </rPr>
      <t xml:space="preserve"> x 100%
total jembatan kabupaten</t>
    </r>
  </si>
  <si>
    <t>Mulai Tahun 2024, SK yang berlaku yaitu SK Tahun 2023, jumlah jembatan sebanyak 269 unit (awalnya 351 unit)</t>
  </si>
  <si>
    <t>Jembatan</t>
  </si>
  <si>
    <t>unit</t>
  </si>
  <si>
    <t>Jembatan kondisi baik+Sedang+ringan+berat+Kritis+ Runtuh</t>
  </si>
  <si>
    <t>Kondisi Rusak Sedang</t>
  </si>
  <si>
    <t>Kondisi Kritis</t>
  </si>
  <si>
    <t>Kondisi Runtuh</t>
  </si>
  <si>
    <t>Sasaran lama</t>
  </si>
  <si>
    <t>Indeks Kualitas Pelayanan Jalan</t>
  </si>
  <si>
    <r>
      <rPr>
        <u/>
        <sz val="9"/>
        <color theme="1"/>
        <rFont val="Calibri"/>
        <family val="2"/>
        <scheme val="minor"/>
      </rPr>
      <t>% Jalan dlm kondisi baik + % Jembatan kondisi baik + % drainase kondisi baik</t>
    </r>
    <r>
      <rPr>
        <sz val="9"/>
        <color theme="1"/>
        <rFont val="Calibri"/>
        <family val="2"/>
        <scheme val="minor"/>
      </rPr>
      <t xml:space="preserve"> 
3</t>
    </r>
  </si>
  <si>
    <t>Meningkatnya Kualitas Sarana Prasarana Permukiman</t>
  </si>
  <si>
    <t>AMPL</t>
  </si>
  <si>
    <t xml:space="preserve">1. % Cakupan Permukiman dengan Infrastruktur Layak
</t>
  </si>
  <si>
    <r>
      <rPr>
        <u/>
        <sz val="9"/>
        <color theme="1"/>
        <rFont val="Calibri"/>
        <family val="2"/>
        <scheme val="minor"/>
      </rPr>
      <t>∑ luas Permukiman dgn Infrastruktur layak</t>
    </r>
    <r>
      <rPr>
        <sz val="9"/>
        <color theme="1"/>
        <rFont val="Calibri"/>
        <family val="2"/>
        <scheme val="minor"/>
      </rPr>
      <t xml:space="preserve"> x 100%</t>
    </r>
    <r>
      <rPr>
        <u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∑ luas permukiman</t>
    </r>
  </si>
  <si>
    <t>2. % Peningkatan Kualitas dan Kuantitas Sarana Persampahan</t>
  </si>
  <si>
    <r>
      <rPr>
        <u/>
        <sz val="9"/>
        <color theme="1"/>
        <rFont val="Calibri"/>
        <family val="2"/>
        <scheme val="minor"/>
      </rPr>
      <t>∑ infrastruktur sampah terbangun</t>
    </r>
    <r>
      <rPr>
        <sz val="9"/>
        <color theme="1"/>
        <rFont val="Calibri"/>
        <family val="2"/>
        <scheme val="minor"/>
      </rPr>
      <t xml:space="preserve"> x 100%
∑ infrastruktur sampah yang dibutuhkan</t>
    </r>
  </si>
  <si>
    <t>Persentase rumah tangga yang menempati hunian dengan akses sampah yang terkelola dengan baik di perkotaan</t>
  </si>
  <si>
    <t>indikator DLH</t>
  </si>
  <si>
    <t>1,23 ton</t>
  </si>
  <si>
    <t>3. Cakupan Akses Air Minum</t>
  </si>
  <si>
    <r>
      <rPr>
        <u/>
        <sz val="9"/>
        <rFont val="Calibri"/>
        <family val="2"/>
        <scheme val="minor"/>
      </rPr>
      <t>∑ RT yg berakses air minum</t>
    </r>
    <r>
      <rPr>
        <sz val="9"/>
        <rFont val="Calibri"/>
        <family val="2"/>
        <scheme val="minor"/>
      </rPr>
      <t xml:space="preserve"> x 100%
∑ RT se Kab. Spg</t>
    </r>
  </si>
  <si>
    <t>Jumlah RT yg berakses air minum</t>
  </si>
  <si>
    <t>RT/SR</t>
  </si>
  <si>
    <t>Jumlah RT se-Kab. Sampang (2024 bs diagnti)</t>
  </si>
  <si>
    <r>
      <rPr>
        <sz val="11"/>
        <rFont val="Calibri"/>
        <family val="2"/>
        <scheme val="minor"/>
      </rPr>
      <t xml:space="preserve">Persentase rumah tangga yang menempati hunian dengan akses air minum layak "
</t>
    </r>
    <r>
      <rPr>
        <b/>
        <i/>
        <sz val="11"/>
        <color rgb="FFFF0000"/>
        <rFont val="Calibri"/>
        <family val="2"/>
        <scheme val="minor"/>
      </rPr>
      <t>(Bs tdk berkurang/bagus klo tdk ada kegiatan treatment)</t>
    </r>
  </si>
  <si>
    <r>
      <rPr>
        <u/>
        <sz val="9"/>
        <rFont val="Calibri"/>
        <family val="2"/>
        <scheme val="minor"/>
      </rPr>
      <t>∑ RT yg berakses air minum layak</t>
    </r>
    <r>
      <rPr>
        <sz val="9"/>
        <rFont val="Calibri"/>
        <family val="2"/>
        <scheme val="minor"/>
      </rPr>
      <t xml:space="preserve"> x 100%
∑ RT se Kab. Spg</t>
    </r>
  </si>
  <si>
    <t>Jumlah RT yg berakses air minum layak</t>
  </si>
  <si>
    <r>
      <rPr>
        <sz val="11"/>
        <color theme="1"/>
        <rFont val="Calibri"/>
        <family val="2"/>
        <scheme val="minor"/>
      </rPr>
      <t xml:space="preserve">Persentase rumah tangga yang menempati hunian dengan akses air minum aman "
</t>
    </r>
    <r>
      <rPr>
        <b/>
        <i/>
        <sz val="11"/>
        <color rgb="FFFF0000"/>
        <rFont val="Calibri"/>
        <family val="2"/>
        <scheme val="minor"/>
      </rPr>
      <t>(Capaian bs tdk bertambah apabila tdk ada keg treatment)</t>
    </r>
  </si>
  <si>
    <r>
      <rPr>
        <u/>
        <sz val="9"/>
        <color theme="1"/>
        <rFont val="Calibri"/>
        <family val="2"/>
        <scheme val="minor"/>
      </rPr>
      <t>∑ RT yg berakses air minum aman</t>
    </r>
    <r>
      <rPr>
        <sz val="9"/>
        <color theme="1"/>
        <rFont val="Calibri"/>
        <family val="2"/>
        <scheme val="minor"/>
      </rPr>
      <t xml:space="preserve"> x 100%</t>
    </r>
    <r>
      <rPr>
        <u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∑ RT se Kab. Spg</t>
    </r>
  </si>
  <si>
    <t>Jumlah RT yg berakses air minum aman</t>
  </si>
  <si>
    <t>Persentase rumah tangga dengan akses air minum jaringan perpipaan"</t>
  </si>
  <si>
    <r>
      <rPr>
        <u/>
        <sz val="9"/>
        <color theme="1"/>
        <rFont val="Calibri"/>
        <family val="2"/>
        <scheme val="minor"/>
      </rPr>
      <t>∑ RT yg berakses air minum jaringan perpipaan</t>
    </r>
    <r>
      <rPr>
        <sz val="9"/>
        <color theme="1"/>
        <rFont val="Calibri"/>
        <family val="2"/>
        <scheme val="minor"/>
      </rPr>
      <t xml:space="preserve"> x 100%</t>
    </r>
    <r>
      <rPr>
        <u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∑ RT se Kab. Spg</t>
    </r>
  </si>
  <si>
    <t>Jumlah SR yg terlayani jaringan perpipaan</t>
  </si>
  <si>
    <t>Persentase rumah tangga dengan akses air minum jaringan non perpipaan"</t>
  </si>
  <si>
    <r>
      <rPr>
        <u/>
        <sz val="9"/>
        <color theme="1"/>
        <rFont val="Calibri"/>
        <family val="2"/>
        <scheme val="minor"/>
      </rPr>
      <t>∑ RT yg berakses air minum jaringan non perpipaan</t>
    </r>
    <r>
      <rPr>
        <sz val="9"/>
        <color theme="1"/>
        <rFont val="Calibri"/>
        <family val="2"/>
        <scheme val="minor"/>
      </rPr>
      <t xml:space="preserve"> x 100%</t>
    </r>
    <r>
      <rPr>
        <u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∑ RT se Kab. Spg</t>
    </r>
  </si>
  <si>
    <t>Jumlah SR yg terlayani jaringan non perpipaan</t>
  </si>
  <si>
    <t>???</t>
  </si>
  <si>
    <t xml:space="preserve">Jumlah rumah tangga yang memanfaatkan air bawah tanah </t>
  </si>
  <si>
    <t>(-5% dr total berakses AM/data bidang)</t>
  </si>
  <si>
    <t>SPM</t>
  </si>
  <si>
    <r>
      <rPr>
        <b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. Jumlah rumah tangga yang mendapatkan akses terhadap air minum melalui SPAM Jaringan Perpipaan terhadap Kuantitas (kebutuhan pokok minimal 60 liter/orang/hari)</t>
    </r>
  </si>
  <si>
    <r>
      <rPr>
        <b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. Jumlah rumah tangga yang mendapatkan akses terhadap air minum melalui SPAM Jaringan Perpipaan terhadap Kualitas air (tidak keruh, tidak berwarna, tidak berasa, tidak berbusa, tidak berbau)</t>
    </r>
  </si>
  <si>
    <r>
      <rPr>
        <b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. Jumlah rumah tangga yang mendapatkan akses terhadap air minum melalui SPAM Bukan Jaringan Perpipaan terhadap Kuantitas (kebutuhan pokok minimal 60 liter/orang/hari)</t>
    </r>
  </si>
  <si>
    <r>
      <rPr>
        <b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. Jumlah rumah tangga yang mendapatkan akses terhadap air minum melalui SPAM Bukan Jaringan Perpipaan terhadap Kualitas air (tidak keruh, tidak berwarna, tidak berasa, tidak berbusa, tidak berbau)</t>
    </r>
  </si>
  <si>
    <t>* Penyediaan Kebutuhan Pokok air minum sehari-hari</t>
  </si>
  <si>
    <t xml:space="preserve">4. Cakupan Akses Sanitasi </t>
  </si>
  <si>
    <r>
      <rPr>
        <u/>
        <sz val="9"/>
        <rFont val="Calibri"/>
        <family val="2"/>
        <scheme val="minor"/>
      </rPr>
      <t>∑ RT yg berakses sanitasi</t>
    </r>
    <r>
      <rPr>
        <sz val="9"/>
        <rFont val="Calibri"/>
        <family val="2"/>
        <scheme val="minor"/>
      </rPr>
      <t xml:space="preserve"> x 100%
∑ RT se Kab. Spg</t>
    </r>
  </si>
  <si>
    <t>IKD:</t>
  </si>
  <si>
    <r>
      <rPr>
        <sz val="11"/>
        <color theme="1"/>
        <rFont val="Calibri"/>
        <family val="2"/>
        <scheme val="minor"/>
      </rPr>
      <t xml:space="preserve">Persentase rumah tangga yang menempati hunian dengan akses sanitasi ( air limbah domestik ) layak dan aman "
</t>
    </r>
    <r>
      <rPr>
        <b/>
        <i/>
        <sz val="11"/>
        <color theme="1"/>
        <rFont val="Calibri"/>
        <family val="2"/>
        <scheme val="minor"/>
      </rPr>
      <t>(sda)</t>
    </r>
  </si>
  <si>
    <t>Persentase Angka BABS di tempat terbuka"</t>
  </si>
  <si>
    <t>Pengurangan dr RT sanitasi layak dan aman</t>
  </si>
  <si>
    <t>% layanan SPALD</t>
  </si>
  <si>
    <r>
      <rPr>
        <u/>
        <sz val="9"/>
        <rFont val="Calibri"/>
        <family val="2"/>
        <scheme val="minor"/>
      </rPr>
      <t>∑ sambungan RT sanitasi layak</t>
    </r>
    <r>
      <rPr>
        <sz val="9"/>
        <rFont val="Calibri"/>
        <family val="2"/>
        <scheme val="minor"/>
      </rPr>
      <t xml:space="preserve"> x 100%
∑ SPALD terbangun</t>
    </r>
  </si>
  <si>
    <r>
      <rPr>
        <b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. Sistem Pengelolaan Air Limbah Domestik Setempat/SPALD-S terhadap Kuantitas akses pengolahan air limbah domestik (minimal 1 akses pengolahan air limbah domestik)</t>
    </r>
  </si>
  <si>
    <r>
      <rPr>
        <b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. Sistem Pengelolaan Air Limbah Domestik Setempat/SPALD-S terhadap Kualitas pelayanan air limbah domestik (akses dasar bagi masyarakat wilayah pedesaan dengan kepadatan penduduk &lt;25 jiwa / hektar)</t>
    </r>
  </si>
  <si>
    <r>
      <rPr>
        <b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. Sistem Pengelolaan Air Limbah Domestik Setempat / SPALD-S terhadap Kualitas pelayanan air limbah domestik (akses aman bagi masyarakat yang bermukim di wilayah pengembangan SPALD-S dengan kondisi wilayah perdesaan yang memiliki kepadatan penduduk &gt;25 jiwa / hektar dan seluruh wilayah perkotaan)</t>
    </r>
  </si>
  <si>
    <r>
      <rPr>
        <b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. Sistem Pengelolaan Air Limbah Domestik Terpusat/SPALD-T terhadap Kuantitas akses pengolahan air limbah domestik (minimal 1 akses pengolahan air limbah domestik)</t>
    </r>
  </si>
  <si>
    <r>
      <rPr>
        <b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. Sistem Pengelolaan Air Limbah Domestik Terpusat/SPALD-T terhadap Kualitas pelayanan air limbah domestik (akses aman bagi masyarakat wilayah pedesaan dengan kepadatan penduduk &gt;25 jiwa / hektar dan seluruh wilayah perkotaan)</t>
    </r>
  </si>
  <si>
    <t>* Penyediaan Pelayanan Pengolahan Air limbah Domestik</t>
  </si>
  <si>
    <t>Meningkatnya Kualitas Sumber Daya Air</t>
  </si>
  <si>
    <t>SDA</t>
  </si>
  <si>
    <r>
      <rPr>
        <sz val="12"/>
        <rFont val="Calibri"/>
        <family val="2"/>
        <scheme val="minor"/>
      </rPr>
      <t xml:space="preserve">1. % panjang jaringan irigasi dalam kondisi baik.
</t>
    </r>
    <r>
      <rPr>
        <b/>
        <sz val="12"/>
        <rFont val="Calibri"/>
        <family val="2"/>
        <scheme val="minor"/>
      </rPr>
      <t xml:space="preserve">Diganti:
</t>
    </r>
    <r>
      <rPr>
        <i/>
        <sz val="12"/>
        <rFont val="Calibri"/>
        <family val="2"/>
        <scheme val="minor"/>
      </rPr>
      <t>% panjang jaringan irigasi kewenangan daerah yg dipelihara</t>
    </r>
  </si>
  <si>
    <r>
      <rPr>
        <u/>
        <sz val="9"/>
        <rFont val="Calibri"/>
        <family val="2"/>
        <scheme val="minor"/>
      </rPr>
      <t>Panjang jaringan irigasi kondisi baik</t>
    </r>
    <r>
      <rPr>
        <sz val="9"/>
        <rFont val="Calibri"/>
        <family val="2"/>
        <scheme val="minor"/>
      </rPr>
      <t xml:space="preserve"> 100%
total panjang Jaringan irigasi</t>
    </r>
  </si>
  <si>
    <t xml:space="preserve">Total Panjang jaringan irigasi </t>
  </si>
  <si>
    <t>m'</t>
  </si>
  <si>
    <t xml:space="preserve">Panjang jaringan irigasi kondisi baik </t>
  </si>
  <si>
    <t>2. % Infrastruktur Pengelolaan Sungai yang terbangun dalam Kondisi Baik</t>
  </si>
  <si>
    <r>
      <rPr>
        <u/>
        <sz val="9"/>
        <rFont val="Calibri"/>
        <family val="2"/>
        <scheme val="minor"/>
      </rPr>
      <t>% Perkuatan tebing dalam kondisi baik + % reservoir dalam kondisi baik</t>
    </r>
    <r>
      <rPr>
        <sz val="9"/>
        <rFont val="Calibri"/>
        <family val="2"/>
        <scheme val="minor"/>
      </rPr>
      <t xml:space="preserve">
2</t>
    </r>
  </si>
  <si>
    <t xml:space="preserve">% Peningkatan perkuatan tebing bantaran sungai </t>
  </si>
  <si>
    <r>
      <rPr>
        <u/>
        <sz val="9"/>
        <rFont val="Calibri"/>
        <family val="2"/>
        <scheme val="minor"/>
      </rPr>
      <t>Panjang perkuatan tebing dalam kondisi baik</t>
    </r>
    <r>
      <rPr>
        <sz val="9"/>
        <rFont val="Calibri"/>
        <family val="2"/>
        <scheme val="minor"/>
      </rPr>
      <t xml:space="preserve"> x 100%
panjang perkuatan tebing yang terbangun</t>
    </r>
  </si>
  <si>
    <t>% Peningkatan Kapasitas Pengendalian daya Rusak Air</t>
  </si>
  <si>
    <r>
      <rPr>
        <sz val="9"/>
        <rFont val="Calibri"/>
        <family val="2"/>
        <scheme val="minor"/>
      </rPr>
      <t>∑</t>
    </r>
    <r>
      <rPr>
        <u/>
        <sz val="9"/>
        <rFont val="Calibri"/>
        <family val="2"/>
        <scheme val="minor"/>
      </rPr>
      <t xml:space="preserve"> reservoir dalam kondisi baik</t>
    </r>
    <r>
      <rPr>
        <sz val="9"/>
        <rFont val="Calibri"/>
        <family val="2"/>
        <scheme val="minor"/>
      </rPr>
      <t xml:space="preserve"> x 100%
∑ reservoir yang terbangun</t>
    </r>
  </si>
  <si>
    <t>Indeks Kinerja Sumber Daya Air</t>
  </si>
  <si>
    <r>
      <rPr>
        <u/>
        <sz val="9"/>
        <rFont val="Calibri"/>
        <family val="2"/>
        <scheme val="minor"/>
      </rPr>
      <t xml:space="preserve">% panjang jaringan irigasi kondisi baik + % sarana dan prasarana sungai dalam kondisi baik
</t>
    </r>
    <r>
      <rPr>
        <sz val="9"/>
        <rFont val="Calibri"/>
        <family val="2"/>
        <scheme val="minor"/>
      </rPr>
      <t>2</t>
    </r>
  </si>
  <si>
    <t>Persentase luas sawah beririgasi</t>
  </si>
  <si>
    <r>
      <rPr>
        <u/>
        <sz val="9"/>
        <rFont val="Calibri"/>
        <family val="2"/>
        <scheme val="minor"/>
      </rPr>
      <t>Luas baku sawah irigasi</t>
    </r>
    <r>
      <rPr>
        <sz val="9"/>
        <rFont val="Calibri"/>
        <family val="2"/>
        <scheme val="minor"/>
      </rPr>
      <t xml:space="preserve"> x 100%
Luas baku sawah irigasi kondisi baik</t>
    </r>
  </si>
  <si>
    <t xml:space="preserve">Luas baku sawah irigasi total </t>
  </si>
  <si>
    <t>Ha</t>
  </si>
  <si>
    <t>Luas baku sawah irigasi kondisi baik</t>
  </si>
  <si>
    <t>Luas jaringan irigasi permukaan kewenangan daerah yang dibangun</t>
  </si>
  <si>
    <t>?????</t>
  </si>
  <si>
    <t>Luas jaringan daerah irigasi permukaan kewenangan daerah yang direhabilitasi</t>
  </si>
  <si>
    <t xml:space="preserve">Panjang Infrastruktur pengendali banjir wilayah sungai kewenangan daerah yang dibangun </t>
  </si>
  <si>
    <r>
      <rPr>
        <sz val="11"/>
        <color rgb="FF000000"/>
        <rFont val="Calibri"/>
        <family val="2"/>
        <scheme val="minor"/>
      </rPr>
      <t xml:space="preserve">Persentase Ketersediaan Sarana Air Baku
</t>
    </r>
    <r>
      <rPr>
        <i/>
        <sz val="11"/>
        <color rgb="FFFF0000"/>
        <rFont val="Calibri"/>
        <family val="2"/>
        <scheme val="minor"/>
      </rPr>
      <t>(RPD Bab 8)</t>
    </r>
  </si>
  <si>
    <t>Meningkatnya Kualitas Bangunan Gedung Pemerintah yg Laik Fungsi</t>
  </si>
  <si>
    <t>TABA DAN JAKON</t>
  </si>
  <si>
    <t>% Bangunan Gedung pemerintah yg Laik Fungsi</t>
  </si>
  <si>
    <r>
      <rPr>
        <u/>
        <sz val="9"/>
        <color theme="1"/>
        <rFont val="Calibri"/>
        <family val="2"/>
        <scheme val="minor"/>
      </rPr>
      <t>∑ Gedung Pemkab yg Bersertifikat Laik Fungsi</t>
    </r>
    <r>
      <rPr>
        <sz val="9"/>
        <color theme="1"/>
        <rFont val="Calibri"/>
        <family val="2"/>
        <scheme val="minor"/>
      </rPr>
      <t xml:space="preserve"> x 100%</t>
    </r>
    <r>
      <rPr>
        <u/>
        <sz val="9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∑ Bangunan Gedung Pemkab</t>
    </r>
  </si>
  <si>
    <t xml:space="preserve">Jml bangunan gedung yg sdh bersertifikat laik fungsi
</t>
  </si>
  <si>
    <t>gedung</t>
  </si>
  <si>
    <t>(dr total jml bangunan gedung yg ada d data base bangunan gedung kantor= 174 gedung)</t>
  </si>
  <si>
    <t>Meningkatnya Kepatuhan Pemanfaatan Ruang Daerah</t>
  </si>
  <si>
    <t>TR DAN PERTANAHAN</t>
  </si>
  <si>
    <t xml:space="preserve">% Pemanfaatan Ruang Daerah yang sesuai Aturan RTR </t>
  </si>
  <si>
    <r>
      <rPr>
        <u/>
        <sz val="9"/>
        <rFont val="Calibri"/>
        <family val="2"/>
        <scheme val="minor"/>
      </rPr>
      <t xml:space="preserve">∑ Pemohon Rekomemdasi  Pemanfaatan Ruang </t>
    </r>
    <r>
      <rPr>
        <sz val="9"/>
        <rFont val="Calibri"/>
        <family val="2"/>
        <scheme val="minor"/>
      </rPr>
      <t xml:space="preserve"> x 100%
∑ Rekomandasi pemanfaatan ruang yg sesuai</t>
    </r>
  </si>
  <si>
    <t>Persentase Kepatuhan Pemanfaatan Ruang terhadap RTRW</t>
  </si>
  <si>
    <t>sasaran baru</t>
  </si>
  <si>
    <r>
      <rPr>
        <sz val="12"/>
        <color theme="4" tint="-0.249977111117893"/>
        <rFont val="Calibri"/>
        <family val="2"/>
        <scheme val="minor"/>
      </rPr>
      <t xml:space="preserve">Persentase Kepatuhan Pemanfaatan Ruang terhadap RTR </t>
    </r>
    <r>
      <rPr>
        <b/>
        <i/>
        <sz val="12"/>
        <color theme="4" tint="-0.249977111117893"/>
        <rFont val="Calibri"/>
        <family val="2"/>
        <scheme val="minor"/>
      </rPr>
      <t>(harusx seperti ini)</t>
    </r>
  </si>
  <si>
    <t xml:space="preserve">Penyelesaian Materi Teknis dari Bantuan Teknis RDTR </t>
  </si>
  <si>
    <t>Materi teknis</t>
  </si>
  <si>
    <t>Pelaksanaan dan Pendampingan Persetujuan Substansi Teknis RTR</t>
  </si>
  <si>
    <t>Persetujuan substansi</t>
  </si>
  <si>
    <t>Penyelesaian Materi Teknis dari Bimbingan Teknis RTRW</t>
  </si>
  <si>
    <t>Penyelesaian Materi Teknis dari Bimbingan Teknis RDTR</t>
  </si>
  <si>
    <t>dok</t>
  </si>
  <si>
    <t>Jumlah objek penyusunan instrumen pengendalian pemanfaatan ruang di kawasan sekitar Situ, Danau, Embung, Waduk (SDEW) (DAS diluar kawasan hutan)</t>
  </si>
  <si>
    <t>DAS</t>
  </si>
  <si>
    <t>Pelaksanaan pengendalian alih fungsi lahan sawah</t>
  </si>
  <si>
    <t>kab./kota</t>
  </si>
  <si>
    <t>Pelaksanaan fasilitasi penertiban alih fungsi lahan sawah</t>
  </si>
  <si>
    <t>Persentase penyelesaian pengaduan masyarakat tentang pertanahan</t>
  </si>
  <si>
    <r>
      <rPr>
        <u/>
        <sz val="9"/>
        <color theme="1"/>
        <rFont val="Calibri"/>
        <family val="2"/>
        <scheme val="minor"/>
      </rPr>
      <t>∑ Permasalahan Tanah Pemkab yg diselesaikan</t>
    </r>
    <r>
      <rPr>
        <sz val="9"/>
        <color theme="1"/>
        <rFont val="Calibri"/>
        <family val="2"/>
        <scheme val="minor"/>
      </rPr>
      <t xml:space="preserve"> x 100%
∑ Tanah Pemerintah yg bermasalah</t>
    </r>
  </si>
  <si>
    <t>Jumlah Kepala Keluarga penerima akses Reforma Agraria</t>
  </si>
  <si>
    <t>KK</t>
  </si>
  <si>
    <t>Jumlah bidang tanah yang diredistribusi</t>
  </si>
  <si>
    <t>Bidang</t>
  </si>
  <si>
    <t>Realisasi Luas Tanah yang disediakan bagi pembangunan untuk Kepentingan Umum dan Kepentingan Lainnya</t>
  </si>
  <si>
    <t>Dengan catatan:</t>
  </si>
  <si>
    <t>1. Jml RT 2024 mengacu ke jml RT 2021 = 312.720 RT (akan diperbarui)</t>
  </si>
  <si>
    <t>2. Jml RT 2022 = 326.787 RT</t>
  </si>
  <si>
    <t xml:space="preserve">3. IS= Indikator Sasaran bs diganti </t>
  </si>
  <si>
    <t>4. IKD + SPM= tdk bs diganti karena amanat PMDN 17</t>
  </si>
  <si>
    <t>Indikator bisa diganti asalkan dikasih alasan di kolom keterangan sebelah kanan</t>
  </si>
  <si>
    <t>Dan diganti dengan indikator yg paling relevan menurut OPD/Bidang yg dikerjakaan saat ini</t>
  </si>
  <si>
    <t>Lap2 th 2024 real 100 %</t>
  </si>
  <si>
    <t>Pembangunan Jembatan kabupaten , DPA masuk ke BPBD sebanyak 3 bh Jembatan</t>
  </si>
  <si>
    <t>Sasaran lama/
IKD</t>
  </si>
  <si>
    <t>dikembalikan ke desa krn tdk memenuhi syarat kriteria jln kab dan sdh diverif oleh prop jatim (SK Nop 2023 berlaku 2024).</t>
  </si>
  <si>
    <t>Mulai Tahun 2024, SK yang berlaku yaitu SK Tahun 2023, panjang jalan awalnya 1379,27 Km menjadi 754,12 Km,
dr 400 ruas (SK lama) menjadi 157 ruas (SK baru)</t>
  </si>
  <si>
    <r>
      <t xml:space="preserve">% Panjang Drainase dlm kondisi Baik </t>
    </r>
    <r>
      <rPr>
        <b/>
        <i/>
        <sz val="11"/>
        <color rgb="FF000000"/>
        <rFont val="Calibri"/>
        <family val="2"/>
        <scheme val="minor"/>
      </rPr>
      <t>(termasuk kelengkapan jln)</t>
    </r>
  </si>
  <si>
    <r>
      <t xml:space="preserve">Meningkatnya Kualitas Sarana Infrastruktur Jalan dan Jembatan
</t>
    </r>
    <r>
      <rPr>
        <b/>
        <sz val="12"/>
        <color rgb="FFFF0000"/>
        <rFont val="Calibri"/>
        <family val="2"/>
        <scheme val="minor"/>
      </rPr>
      <t xml:space="preserve">
</t>
    </r>
    <r>
      <rPr>
        <b/>
        <i/>
        <sz val="12"/>
        <color rgb="FFFF0000"/>
        <rFont val="Calibri"/>
        <family val="2"/>
        <scheme val="minor"/>
      </rPr>
      <t xml:space="preserve">RPD 2025 IS baru: </t>
    </r>
    <r>
      <rPr>
        <b/>
        <sz val="12"/>
        <color rgb="FFFF0000"/>
        <rFont val="Calibri"/>
        <family val="2"/>
        <scheme val="minor"/>
      </rPr>
      <t>% Infrastruktur Kebinamargaan dalam Kondisi</t>
    </r>
    <r>
      <rPr>
        <b/>
        <sz val="12"/>
        <color theme="1"/>
        <rFont val="Calibri"/>
        <family val="2"/>
        <scheme val="minor"/>
      </rPr>
      <t xml:space="preserve"> Baik</t>
    </r>
  </si>
  <si>
    <t>MPAK 1+2
2025</t>
  </si>
  <si>
    <t>P-2024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</si>
</sst>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_-* #,##0.000_-;\-* #,##0.000_-;_-* &quot;-&quot;???_-;_-@_-"/>
  </numFmts>
  <fonts count="4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u/>
      <sz val="9"/>
      <color rgb="FF00000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u/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3" fontId="42" fillId="0" borderId="0" applyFont="0" applyFill="0" applyBorder="0" applyAlignment="0" applyProtection="0"/>
    <xf numFmtId="0" fontId="33" fillId="0" borderId="0"/>
    <xf numFmtId="0" fontId="33" fillId="0" borderId="0">
      <protection locked="0"/>
    </xf>
    <xf numFmtId="0" fontId="34" fillId="0" borderId="0" applyNumberFormat="0">
      <alignment horizontal="center" vertical="center"/>
    </xf>
  </cellStyleXfs>
  <cellXfs count="2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2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43" fontId="11" fillId="0" borderId="1" xfId="0" applyNumberFormat="1" applyFont="1" applyBorder="1" applyAlignment="1">
      <alignment horizontal="right"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43" fontId="4" fillId="3" borderId="1" xfId="1" applyFont="1" applyFill="1" applyBorder="1" applyAlignment="1">
      <alignment horizontal="right" vertical="top"/>
    </xf>
    <xf numFmtId="0" fontId="0" fillId="3" borderId="1" xfId="0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43" fontId="4" fillId="4" borderId="1" xfId="1" applyFont="1" applyFill="1" applyBorder="1" applyAlignment="1">
      <alignment horizontal="right"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4" fillId="4" borderId="1" xfId="0" applyFont="1" applyFill="1" applyBorder="1" applyAlignment="1">
      <alignment horizontal="right" vertical="top"/>
    </xf>
    <xf numFmtId="2" fontId="4" fillId="4" borderId="1" xfId="0" applyNumberFormat="1" applyFont="1" applyFill="1" applyBorder="1" applyAlignment="1">
      <alignment horizontal="right" vertical="top"/>
    </xf>
    <xf numFmtId="0" fontId="12" fillId="3" borderId="1" xfId="2" applyFont="1" applyFill="1" applyBorder="1" applyAlignment="1">
      <alignment horizontal="center" vertical="top" wrapText="1"/>
    </xf>
    <xf numFmtId="43" fontId="4" fillId="3" borderId="1" xfId="0" applyNumberFormat="1" applyFont="1" applyFill="1" applyBorder="1" applyAlignment="1">
      <alignment horizontal="right" vertical="top"/>
    </xf>
    <xf numFmtId="0" fontId="12" fillId="3" borderId="1" xfId="2" applyFont="1" applyFill="1" applyBorder="1" applyAlignment="1">
      <alignment horizontal="center" vertical="top"/>
    </xf>
    <xf numFmtId="2" fontId="4" fillId="3" borderId="1" xfId="0" applyNumberFormat="1" applyFont="1" applyFill="1" applyBorder="1" applyAlignment="1">
      <alignment horizontal="right" vertical="top"/>
    </xf>
    <xf numFmtId="164" fontId="4" fillId="3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13" fillId="3" borderId="1" xfId="2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vertical="top"/>
    </xf>
    <xf numFmtId="0" fontId="15" fillId="5" borderId="1" xfId="4" applyFont="1" applyFill="1" applyBorder="1" applyAlignment="1">
      <alignment horizontal="left" vertical="top" wrapText="1"/>
    </xf>
    <xf numFmtId="0" fontId="15" fillId="5" borderId="1" xfId="4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right" vertical="top"/>
    </xf>
    <xf numFmtId="0" fontId="8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right" vertical="top" wrapText="1"/>
    </xf>
    <xf numFmtId="0" fontId="11" fillId="5" borderId="1" xfId="0" applyFont="1" applyFill="1" applyBorder="1" applyAlignment="1">
      <alignment horizontal="center" vertical="center"/>
    </xf>
    <xf numFmtId="0" fontId="15" fillId="5" borderId="1" xfId="4" applyFont="1" applyFill="1" applyBorder="1" applyAlignment="1">
      <alignment horizontal="center" vertical="top"/>
    </xf>
    <xf numFmtId="0" fontId="19" fillId="5" borderId="1" xfId="4" applyFont="1" applyFill="1" applyBorder="1" applyAlignment="1">
      <alignment horizontal="center" vertical="center" wrapText="1"/>
    </xf>
    <xf numFmtId="43" fontId="11" fillId="5" borderId="1" xfId="4" applyNumberFormat="1" applyFont="1" applyFill="1" applyBorder="1" applyAlignment="1">
      <alignment horizontal="right" vertical="top" wrapText="1"/>
    </xf>
    <xf numFmtId="165" fontId="15" fillId="5" borderId="1" xfId="1" applyNumberFormat="1" applyFont="1" applyFill="1" applyBorder="1" applyAlignment="1">
      <alignment horizontal="right" vertical="top" wrapText="1"/>
    </xf>
    <xf numFmtId="165" fontId="0" fillId="5" borderId="1" xfId="1" applyNumberFormat="1" applyFont="1" applyFill="1" applyBorder="1" applyAlignment="1">
      <alignment horizontal="right" vertical="top"/>
    </xf>
    <xf numFmtId="3" fontId="0" fillId="5" borderId="1" xfId="0" applyNumberFormat="1" applyFill="1" applyBorder="1" applyAlignment="1">
      <alignment horizontal="right" vertical="top"/>
    </xf>
    <xf numFmtId="3" fontId="20" fillId="5" borderId="1" xfId="0" applyNumberFormat="1" applyFont="1" applyFill="1" applyBorder="1" applyAlignment="1">
      <alignment horizontal="right" vertical="top"/>
    </xf>
    <xf numFmtId="0" fontId="15" fillId="5" borderId="1" xfId="4" applyFont="1" applyFill="1" applyBorder="1" applyAlignment="1">
      <alignment horizontal="right" vertical="top" wrapText="1"/>
    </xf>
    <xf numFmtId="0" fontId="0" fillId="5" borderId="1" xfId="0" applyFill="1" applyBorder="1" applyAlignment="1">
      <alignment horizontal="right" vertical="top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right" vertical="top" wrapText="1"/>
    </xf>
    <xf numFmtId="0" fontId="15" fillId="5" borderId="0" xfId="4" applyFont="1" applyFill="1" applyAlignment="1">
      <alignment horizontal="left" vertical="top" wrapText="1"/>
    </xf>
    <xf numFmtId="41" fontId="0" fillId="5" borderId="1" xfId="0" applyNumberFormat="1" applyFill="1" applyBorder="1"/>
    <xf numFmtId="0" fontId="21" fillId="5" borderId="4" xfId="0" applyFont="1" applyFill="1" applyBorder="1" applyAlignment="1">
      <alignment horizontal="left" wrapText="1"/>
    </xf>
    <xf numFmtId="165" fontId="22" fillId="5" borderId="1" xfId="1" applyNumberFormat="1" applyFont="1" applyFill="1" applyBorder="1" applyAlignment="1">
      <alignment horizontal="right" wrapText="1"/>
    </xf>
    <xf numFmtId="0" fontId="22" fillId="5" borderId="0" xfId="0" applyFont="1" applyFill="1" applyAlignment="1">
      <alignment horizontal="left" wrapText="1"/>
    </xf>
    <xf numFmtId="0" fontId="15" fillId="5" borderId="5" xfId="4" applyFont="1" applyFill="1" applyBorder="1" applyAlignment="1">
      <alignment horizontal="right" vertical="top" wrapText="1"/>
    </xf>
    <xf numFmtId="165" fontId="22" fillId="5" borderId="0" xfId="1" applyNumberFormat="1" applyFont="1" applyFill="1" applyBorder="1" applyAlignment="1">
      <alignment horizontal="right" wrapText="1"/>
    </xf>
    <xf numFmtId="2" fontId="0" fillId="5" borderId="1" xfId="0" applyNumberFormat="1" applyFill="1" applyBorder="1" applyAlignment="1">
      <alignment horizontal="right" vertical="top"/>
    </xf>
    <xf numFmtId="0" fontId="0" fillId="5" borderId="6" xfId="0" applyFill="1" applyBorder="1" applyAlignment="1">
      <alignment horizontal="right" vertical="top"/>
    </xf>
    <xf numFmtId="3" fontId="22" fillId="5" borderId="7" xfId="0" applyNumberFormat="1" applyFont="1" applyFill="1" applyBorder="1" applyAlignment="1">
      <alignment horizontal="right" wrapText="1"/>
    </xf>
    <xf numFmtId="165" fontId="22" fillId="5" borderId="7" xfId="0" applyNumberFormat="1" applyFont="1" applyFill="1" applyBorder="1" applyAlignment="1">
      <alignment horizontal="right" wrapText="1"/>
    </xf>
    <xf numFmtId="0" fontId="22" fillId="5" borderId="7" xfId="0" applyFont="1" applyFill="1" applyBorder="1" applyAlignment="1">
      <alignment horizontal="right" wrapText="1"/>
    </xf>
    <xf numFmtId="0" fontId="21" fillId="5" borderId="8" xfId="0" applyFont="1" applyFill="1" applyBorder="1" applyAlignment="1">
      <alignment horizontal="left" wrapText="1"/>
    </xf>
    <xf numFmtId="0" fontId="15" fillId="5" borderId="9" xfId="4" applyFont="1" applyFill="1" applyBorder="1" applyAlignment="1">
      <alignment horizontal="center" vertical="top" wrapText="1"/>
    </xf>
    <xf numFmtId="0" fontId="19" fillId="5" borderId="9" xfId="4" applyFont="1" applyFill="1" applyBorder="1" applyAlignment="1">
      <alignment horizontal="center" vertical="center" wrapText="1"/>
    </xf>
    <xf numFmtId="165" fontId="22" fillId="5" borderId="10" xfId="1" applyNumberFormat="1" applyFont="1" applyFill="1" applyBorder="1" applyAlignment="1">
      <alignment horizontal="right" wrapText="1"/>
    </xf>
    <xf numFmtId="0" fontId="21" fillId="5" borderId="1" xfId="0" applyFont="1" applyFill="1" applyBorder="1" applyAlignment="1">
      <alignment horizontal="left" wrapText="1"/>
    </xf>
    <xf numFmtId="165" fontId="22" fillId="5" borderId="1" xfId="0" applyNumberFormat="1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right" vertical="top"/>
    </xf>
    <xf numFmtId="0" fontId="5" fillId="6" borderId="3" xfId="0" applyFont="1" applyFill="1" applyBorder="1" applyAlignment="1">
      <alignment horizontal="right" vertical="top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vertical="top"/>
    </xf>
    <xf numFmtId="2" fontId="0" fillId="6" borderId="1" xfId="0" applyNumberFormat="1" applyFill="1" applyBorder="1" applyAlignment="1">
      <alignment horizontal="right" vertical="top"/>
    </xf>
    <xf numFmtId="3" fontId="12" fillId="6" borderId="1" xfId="3" applyNumberFormat="1" applyFont="1" applyFill="1" applyBorder="1" applyAlignment="1" applyProtection="1">
      <alignment horizontal="left" vertical="top" wrapText="1"/>
    </xf>
    <xf numFmtId="3" fontId="12" fillId="6" borderId="1" xfId="3" applyNumberFormat="1" applyFont="1" applyFill="1" applyBorder="1" applyAlignment="1" applyProtection="1">
      <alignment horizontal="center" vertical="top" wrapText="1"/>
    </xf>
    <xf numFmtId="3" fontId="24" fillId="6" borderId="1" xfId="3" applyNumberFormat="1" applyFont="1" applyFill="1" applyBorder="1" applyAlignment="1" applyProtection="1">
      <alignment horizontal="center" vertical="center" wrapText="1"/>
    </xf>
    <xf numFmtId="165" fontId="0" fillId="6" borderId="1" xfId="1" applyNumberFormat="1" applyFont="1" applyFill="1" applyBorder="1" applyAlignment="1">
      <alignment horizontal="right" vertical="top"/>
    </xf>
    <xf numFmtId="4" fontId="12" fillId="6" borderId="1" xfId="3" applyNumberFormat="1" applyFont="1" applyFill="1" applyBorder="1" applyAlignment="1" applyProtection="1">
      <alignment horizontal="right" vertical="top" wrapText="1"/>
    </xf>
    <xf numFmtId="2" fontId="4" fillId="0" borderId="0" xfId="0" applyNumberFormat="1" applyFont="1"/>
    <xf numFmtId="0" fontId="4" fillId="4" borderId="1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top"/>
    </xf>
    <xf numFmtId="0" fontId="5" fillId="6" borderId="3" xfId="0" applyFont="1" applyFill="1" applyBorder="1" applyAlignment="1">
      <alignment vertical="top"/>
    </xf>
    <xf numFmtId="0" fontId="5" fillId="6" borderId="6" xfId="0" applyFont="1" applyFill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21" fillId="3" borderId="1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2" fontId="0" fillId="4" borderId="1" xfId="0" applyNumberForma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2" fontId="4" fillId="6" borderId="1" xfId="0" applyNumberFormat="1" applyFont="1" applyFill="1" applyBorder="1" applyAlignment="1">
      <alignment horizontal="right" vertical="top"/>
    </xf>
    <xf numFmtId="0" fontId="15" fillId="6" borderId="1" xfId="3" applyFont="1" applyFill="1" applyBorder="1" applyAlignment="1" applyProtection="1">
      <alignment horizontal="left" vertical="top" wrapText="1"/>
    </xf>
    <xf numFmtId="0" fontId="15" fillId="6" borderId="1" xfId="0" applyFont="1" applyFill="1" applyBorder="1" applyAlignment="1">
      <alignment horizontal="right" vertical="top" wrapText="1"/>
    </xf>
    <xf numFmtId="0" fontId="12" fillId="6" borderId="1" xfId="3" applyFont="1" applyFill="1" applyBorder="1" applyAlignment="1" applyProtection="1">
      <alignment horizontal="right" vertical="top" wrapText="1"/>
    </xf>
    <xf numFmtId="0" fontId="0" fillId="6" borderId="1" xfId="0" applyFill="1" applyBorder="1" applyAlignment="1">
      <alignment vertical="top" wrapText="1"/>
    </xf>
    <xf numFmtId="0" fontId="15" fillId="6" borderId="1" xfId="3" applyFont="1" applyFill="1" applyBorder="1" applyAlignment="1" applyProtection="1">
      <alignment horizontal="center" vertical="top" wrapText="1"/>
    </xf>
    <xf numFmtId="0" fontId="19" fillId="6" borderId="1" xfId="3" applyFont="1" applyFill="1" applyBorder="1" applyAlignment="1" applyProtection="1">
      <alignment horizontal="center" vertical="center" wrapText="1"/>
    </xf>
    <xf numFmtId="2" fontId="12" fillId="6" borderId="1" xfId="3" applyNumberFormat="1" applyFont="1" applyFill="1" applyBorder="1" applyAlignment="1" applyProtection="1">
      <alignment horizontal="right" vertical="top" wrapText="1"/>
    </xf>
    <xf numFmtId="4" fontId="12" fillId="6" borderId="1" xfId="3" applyNumberFormat="1" applyFont="1" applyFill="1" applyBorder="1" applyAlignment="1" applyProtection="1">
      <alignment horizontal="center" vertical="top" wrapText="1"/>
    </xf>
    <xf numFmtId="3" fontId="12" fillId="6" borderId="1" xfId="3" applyNumberFormat="1" applyFont="1" applyFill="1" applyBorder="1" applyAlignment="1" applyProtection="1">
      <alignment horizontal="right" vertical="top"/>
    </xf>
    <xf numFmtId="4" fontId="12" fillId="6" borderId="1" xfId="3" applyNumberFormat="1" applyFont="1" applyFill="1" applyBorder="1" applyAlignment="1" applyProtection="1">
      <alignment horizontal="left" vertical="top" wrapText="1"/>
    </xf>
    <xf numFmtId="4" fontId="12" fillId="6" borderId="1" xfId="3" applyNumberFormat="1" applyFont="1" applyFill="1" applyBorder="1" applyAlignment="1" applyProtection="1">
      <alignment horizontal="right" vertical="top"/>
    </xf>
    <xf numFmtId="3" fontId="12" fillId="6" borderId="1" xfId="3" applyNumberFormat="1" applyFont="1" applyFill="1" applyBorder="1" applyAlignment="1" applyProtection="1">
      <alignment horizontal="right" vertical="top" wrapText="1"/>
    </xf>
    <xf numFmtId="4" fontId="20" fillId="6" borderId="1" xfId="3" applyNumberFormat="1" applyFont="1" applyFill="1" applyBorder="1" applyAlignment="1" applyProtection="1">
      <alignment horizontal="center" vertical="top"/>
    </xf>
    <xf numFmtId="0" fontId="5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vertical="top"/>
    </xf>
    <xf numFmtId="0" fontId="0" fillId="7" borderId="1" xfId="0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16" fillId="7" borderId="1" xfId="0" applyFont="1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right" vertical="top" wrapText="1"/>
    </xf>
    <xf numFmtId="2" fontId="0" fillId="7" borderId="1" xfId="0" applyNumberFormat="1" applyFill="1" applyBorder="1" applyAlignment="1">
      <alignment horizontal="right" vertical="top"/>
    </xf>
    <xf numFmtId="0" fontId="26" fillId="7" borderId="1" xfId="0" applyFon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right" vertical="top"/>
    </xf>
    <xf numFmtId="0" fontId="0" fillId="7" borderId="1" xfId="0" applyFill="1" applyBorder="1" applyAlignment="1">
      <alignment horizontal="right" vertical="top"/>
    </xf>
    <xf numFmtId="0" fontId="5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vertical="top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vertical="top"/>
    </xf>
    <xf numFmtId="0" fontId="23" fillId="8" borderId="1" xfId="4" applyFont="1" applyFill="1" applyBorder="1" applyAlignment="1">
      <alignment horizontal="left" vertical="top" wrapText="1"/>
    </xf>
    <xf numFmtId="0" fontId="23" fillId="8" borderId="1" xfId="0" applyFont="1" applyFill="1" applyBorder="1" applyAlignment="1">
      <alignment horizontal="center" vertical="top" wrapText="1"/>
    </xf>
    <xf numFmtId="0" fontId="19" fillId="8" borderId="1" xfId="4" applyFont="1" applyFill="1" applyBorder="1" applyAlignment="1">
      <alignment horizontal="center" vertical="center" wrapText="1"/>
    </xf>
    <xf numFmtId="0" fontId="15" fillId="8" borderId="1" xfId="4" applyFont="1" applyFill="1" applyBorder="1" applyAlignment="1">
      <alignment horizontal="right" vertical="top" wrapText="1"/>
    </xf>
    <xf numFmtId="0" fontId="0" fillId="8" borderId="1" xfId="0" applyFill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27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top"/>
    </xf>
    <xf numFmtId="0" fontId="0" fillId="8" borderId="1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center" vertical="top" wrapText="1"/>
    </xf>
    <xf numFmtId="0" fontId="20" fillId="8" borderId="1" xfId="0" applyFont="1" applyFill="1" applyBorder="1" applyAlignment="1">
      <alignment horizontal="center" vertical="top"/>
    </xf>
    <xf numFmtId="0" fontId="0" fillId="8" borderId="1" xfId="0" applyFill="1" applyBorder="1" applyAlignment="1">
      <alignment vertical="top" wrapText="1"/>
    </xf>
    <xf numFmtId="0" fontId="8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31" fillId="0" borderId="0" xfId="0" applyFont="1" applyAlignment="1">
      <alignment horizontal="left"/>
    </xf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2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/>
    </xf>
    <xf numFmtId="0" fontId="25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2" fillId="3" borderId="1" xfId="2" quotePrefix="1" applyFont="1" applyFill="1" applyBorder="1" applyAlignment="1">
      <alignment horizontal="center" vertical="top"/>
    </xf>
    <xf numFmtId="0" fontId="23" fillId="6" borderId="1" xfId="0" quotePrefix="1" applyFont="1" applyFill="1" applyBorder="1" applyAlignment="1">
      <alignment horizontal="left" vertical="top" wrapText="1"/>
    </xf>
    <xf numFmtId="0" fontId="23" fillId="6" borderId="1" xfId="0" quotePrefix="1" applyFont="1" applyFill="1" applyBorder="1" applyAlignment="1">
      <alignment horizontal="center" vertical="top" wrapText="1"/>
    </xf>
    <xf numFmtId="0" fontId="19" fillId="6" borderId="1" xfId="0" quotePrefix="1" applyFont="1" applyFill="1" applyBorder="1" applyAlignment="1">
      <alignment horizontal="center" vertical="center" wrapText="1"/>
    </xf>
    <xf numFmtId="0" fontId="15" fillId="6" borderId="1" xfId="3" quotePrefix="1" applyFont="1" applyFill="1" applyBorder="1" applyAlignment="1" applyProtection="1">
      <alignment horizontal="center" vertical="top" wrapText="1"/>
    </xf>
    <xf numFmtId="0" fontId="23" fillId="7" borderId="1" xfId="0" quotePrefix="1" applyFont="1" applyFill="1" applyBorder="1" applyAlignment="1">
      <alignment horizontal="left" vertical="top" wrapText="1"/>
    </xf>
    <xf numFmtId="0" fontId="23" fillId="7" borderId="1" xfId="0" quotePrefix="1" applyFont="1" applyFill="1" applyBorder="1" applyAlignment="1">
      <alignment horizontal="center" vertical="top" wrapText="1"/>
    </xf>
    <xf numFmtId="43" fontId="4" fillId="4" borderId="1" xfId="0" applyNumberFormat="1" applyFont="1" applyFill="1" applyBorder="1" applyAlignment="1">
      <alignment horizontal="right" vertical="center"/>
    </xf>
    <xf numFmtId="2" fontId="43" fillId="0" borderId="0" xfId="0" applyNumberFormat="1" applyFont="1"/>
    <xf numFmtId="0" fontId="3" fillId="4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44" fillId="3" borderId="3" xfId="0" applyFont="1" applyFill="1" applyBorder="1" applyAlignment="1">
      <alignment vertical="top" wrapText="1"/>
    </xf>
    <xf numFmtId="0" fontId="44" fillId="3" borderId="1" xfId="0" applyFont="1" applyFill="1" applyBorder="1" applyAlignment="1">
      <alignment vertical="top" wrapText="1"/>
    </xf>
    <xf numFmtId="166" fontId="44" fillId="3" borderId="1" xfId="0" applyNumberFormat="1" applyFont="1" applyFill="1" applyBorder="1" applyAlignment="1">
      <alignment vertical="top" wrapText="1"/>
    </xf>
    <xf numFmtId="0" fontId="13" fillId="3" borderId="1" xfId="2" applyFont="1" applyFill="1" applyBorder="1" applyAlignment="1">
      <alignment horizontal="left" vertical="top" wrapText="1"/>
    </xf>
    <xf numFmtId="43" fontId="0" fillId="0" borderId="0" xfId="0" applyNumberFormat="1" applyAlignment="1">
      <alignment vertical="top" wrapText="1"/>
    </xf>
    <xf numFmtId="2" fontId="4" fillId="0" borderId="1" xfId="0" applyNumberFormat="1" applyFont="1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11" xfId="0" applyBorder="1" applyAlignment="1">
      <alignment vertical="top"/>
    </xf>
    <xf numFmtId="165" fontId="22" fillId="0" borderId="1" xfId="0" applyNumberFormat="1" applyFont="1" applyBorder="1" applyAlignment="1">
      <alignment horizontal="right" wrapText="1"/>
    </xf>
    <xf numFmtId="0" fontId="5" fillId="0" borderId="3" xfId="0" applyFont="1" applyBorder="1" applyAlignment="1">
      <alignment vertical="top"/>
    </xf>
    <xf numFmtId="2" fontId="0" fillId="0" borderId="1" xfId="0" applyNumberFormat="1" applyBorder="1" applyAlignment="1">
      <alignment horizontal="right" vertical="top"/>
    </xf>
    <xf numFmtId="0" fontId="7" fillId="0" borderId="1" xfId="0" applyFont="1" applyBorder="1" applyAlignment="1">
      <alignment vertical="top"/>
    </xf>
    <xf numFmtId="43" fontId="4" fillId="4" borderId="1" xfId="1" applyFont="1" applyFill="1" applyBorder="1" applyAlignment="1">
      <alignment horizontal="right" vertical="center"/>
    </xf>
    <xf numFmtId="43" fontId="4" fillId="4" borderId="1" xfId="0" applyNumberFormat="1" applyFont="1" applyFill="1" applyBorder="1" applyAlignment="1">
      <alignment horizontal="right" vertical="top"/>
    </xf>
    <xf numFmtId="164" fontId="4" fillId="4" borderId="1" xfId="0" applyNumberFormat="1" applyFont="1" applyFill="1" applyBorder="1" applyAlignment="1">
      <alignment horizontal="right" vertical="top"/>
    </xf>
    <xf numFmtId="2" fontId="43" fillId="0" borderId="0" xfId="0" applyNumberFormat="1" applyFont="1" applyAlignment="1">
      <alignment horizontal="center"/>
    </xf>
    <xf numFmtId="166" fontId="44" fillId="4" borderId="1" xfId="0" applyNumberFormat="1" applyFont="1" applyFill="1" applyBorder="1" applyAlignment="1">
      <alignment horizontal="center" vertical="top" wrapText="1"/>
    </xf>
    <xf numFmtId="43" fontId="4" fillId="4" borderId="1" xfId="1" applyFont="1" applyFill="1" applyBorder="1" applyAlignment="1">
      <alignment horizontal="center" vertical="top"/>
    </xf>
    <xf numFmtId="0" fontId="0" fillId="5" borderId="9" xfId="0" applyFill="1" applyBorder="1" applyAlignment="1">
      <alignment horizontal="center" vertical="top"/>
    </xf>
    <xf numFmtId="165" fontId="22" fillId="5" borderId="1" xfId="0" applyNumberFormat="1" applyFont="1" applyFill="1" applyBorder="1" applyAlignment="1">
      <alignment horizontal="center" wrapText="1"/>
    </xf>
    <xf numFmtId="2" fontId="0" fillId="6" borderId="1" xfId="0" applyNumberFormat="1" applyFill="1" applyBorder="1" applyAlignment="1">
      <alignment horizontal="center" vertical="top"/>
    </xf>
    <xf numFmtId="2" fontId="4" fillId="4" borderId="1" xfId="0" applyNumberFormat="1" applyFont="1" applyFill="1" applyBorder="1" applyAlignment="1">
      <alignment vertical="top"/>
    </xf>
    <xf numFmtId="0" fontId="12" fillId="3" borderId="1" xfId="2" applyFont="1" applyFill="1" applyBorder="1" applyAlignment="1">
      <alignment horizontal="left" vertical="top" wrapText="1"/>
    </xf>
    <xf numFmtId="0" fontId="25" fillId="7" borderId="2" xfId="0" quotePrefix="1" applyFont="1" applyFill="1" applyBorder="1" applyAlignment="1">
      <alignment horizontal="left" vertical="top" wrapText="1"/>
    </xf>
    <xf numFmtId="0" fontId="25" fillId="7" borderId="3" xfId="0" applyFont="1" applyFill="1" applyBorder="1" applyAlignment="1">
      <alignment horizontal="left" vertical="top" wrapText="1"/>
    </xf>
    <xf numFmtId="0" fontId="25" fillId="7" borderId="6" xfId="0" applyFont="1" applyFill="1" applyBorder="1" applyAlignment="1">
      <alignment horizontal="left" vertical="top" wrapText="1"/>
    </xf>
    <xf numFmtId="0" fontId="25" fillId="8" borderId="2" xfId="0" applyFont="1" applyFill="1" applyBorder="1" applyAlignment="1">
      <alignment horizontal="left" vertical="top" wrapText="1"/>
    </xf>
    <xf numFmtId="0" fontId="25" fillId="8" borderId="3" xfId="0" applyFont="1" applyFill="1" applyBorder="1" applyAlignment="1">
      <alignment horizontal="left" vertical="top" wrapText="1"/>
    </xf>
    <xf numFmtId="0" fontId="25" fillId="8" borderId="6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12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19" fillId="5" borderId="1" xfId="4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4" fontId="20" fillId="6" borderId="1" xfId="3" applyNumberFormat="1" applyFont="1" applyFill="1" applyBorder="1" applyAlignment="1" applyProtection="1">
      <alignment horizontal="center" vertical="top" wrapText="1"/>
    </xf>
    <xf numFmtId="0" fontId="28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12" fillId="4" borderId="1" xfId="2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</cellXfs>
  <cellStyles count="5">
    <cellStyle name="Comma" xfId="1" builtinId="3"/>
    <cellStyle name="Normal" xfId="0" builtinId="0"/>
    <cellStyle name="Normal 2" xfId="2"/>
    <cellStyle name="Normal 2 2" xfId="3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3"/>
  <sheetViews>
    <sheetView tabSelected="1" topLeftCell="C1" zoomScale="90" zoomScaleNormal="90" workbookViewId="0">
      <pane ySplit="4" topLeftCell="A11" activePane="bottomLeft" state="frozen"/>
      <selection pane="bottomLeft" activeCell="V17" sqref="V17"/>
    </sheetView>
  </sheetViews>
  <sheetFormatPr defaultColWidth="9" defaultRowHeight="14.4"/>
  <cols>
    <col min="1" max="1" width="8.88671875" style="8"/>
    <col min="2" max="2" width="8.6640625" customWidth="1"/>
    <col min="3" max="3" width="18.44140625" style="263" customWidth="1"/>
    <col min="4" max="4" width="6.6640625" style="8" customWidth="1"/>
    <col min="5" max="5" width="6" style="257" customWidth="1"/>
    <col min="6" max="6" width="10.109375" style="10" bestFit="1" customWidth="1"/>
    <col min="7" max="8" width="9.44140625" style="11" bestFit="1" customWidth="1"/>
    <col min="9" max="9" width="8.6640625" bestFit="1" customWidth="1"/>
    <col min="10" max="11" width="8.33203125" bestFit="1" customWidth="1"/>
    <col min="12" max="12" width="10.109375" style="8" bestFit="1" customWidth="1"/>
    <col min="17" max="17" width="9.6640625" customWidth="1"/>
    <col min="18" max="18" width="22.6640625" customWidth="1"/>
    <col min="19" max="19" width="13.6640625" style="12" customWidth="1"/>
    <col min="20" max="20" width="11.33203125" customWidth="1"/>
    <col min="21" max="21" width="12.109375" customWidth="1"/>
  </cols>
  <sheetData>
    <row r="1" spans="1:22" ht="18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</row>
    <row r="2" spans="1:22" s="1" customFormat="1" ht="18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22" s="1" customFormat="1">
      <c r="A3" s="12"/>
      <c r="C3" s="258"/>
      <c r="D3" s="12"/>
      <c r="E3" s="249"/>
      <c r="F3" s="14"/>
      <c r="G3" s="15"/>
      <c r="H3" s="15"/>
      <c r="I3" s="112"/>
      <c r="J3" s="197">
        <f>J12-I12</f>
        <v>42.152999999999992</v>
      </c>
      <c r="K3" s="197">
        <f>V8</f>
        <v>21.29</v>
      </c>
      <c r="L3" s="217"/>
      <c r="M3" s="112"/>
      <c r="N3" s="112"/>
      <c r="O3" s="112"/>
      <c r="P3" s="112"/>
      <c r="S3" s="12"/>
    </row>
    <row r="4" spans="1:22" s="2" customFormat="1" ht="36.75" customHeight="1">
      <c r="A4" s="16" t="s">
        <v>2</v>
      </c>
      <c r="B4" s="242" t="s">
        <v>3</v>
      </c>
      <c r="C4" s="242"/>
      <c r="D4" s="16" t="s">
        <v>4</v>
      </c>
      <c r="E4" s="18" t="s">
        <v>5</v>
      </c>
      <c r="F4" s="17" t="s">
        <v>6</v>
      </c>
      <c r="G4" s="18">
        <v>2024</v>
      </c>
      <c r="H4" s="18" t="s">
        <v>179</v>
      </c>
      <c r="I4" s="18" t="s">
        <v>7</v>
      </c>
      <c r="J4" s="18" t="s">
        <v>8</v>
      </c>
      <c r="K4" s="18" t="s">
        <v>9</v>
      </c>
      <c r="L4" s="113" t="s">
        <v>178</v>
      </c>
      <c r="M4" s="16">
        <v>2026</v>
      </c>
      <c r="N4" s="16">
        <v>2027</v>
      </c>
      <c r="O4" s="16">
        <v>2028</v>
      </c>
      <c r="P4" s="16">
        <v>2029</v>
      </c>
      <c r="Q4" s="18" t="s">
        <v>10</v>
      </c>
      <c r="R4" s="18" t="s">
        <v>11</v>
      </c>
      <c r="S4" s="18" t="s">
        <v>12</v>
      </c>
    </row>
    <row r="5" spans="1:22" s="3" customFormat="1" ht="19.5" customHeight="1">
      <c r="A5" s="19">
        <v>1</v>
      </c>
      <c r="B5" s="20" t="s">
        <v>13</v>
      </c>
      <c r="C5" s="243" t="s">
        <v>14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5"/>
      <c r="R5" s="117"/>
      <c r="S5" s="231" t="s">
        <v>15</v>
      </c>
    </row>
    <row r="6" spans="1:22" s="4" customFormat="1" ht="107.25" hidden="1" customHeight="1">
      <c r="A6" s="21">
        <v>2</v>
      </c>
      <c r="B6" s="22" t="s">
        <v>16</v>
      </c>
      <c r="C6" s="259" t="s">
        <v>17</v>
      </c>
      <c r="D6" s="21" t="s">
        <v>18</v>
      </c>
      <c r="E6" s="23" t="s">
        <v>19</v>
      </c>
      <c r="F6" s="24">
        <f>SUM(F8+F21+F31+F32+F34+F51+F62+F65+F77+F80)/10</f>
        <v>66.209035337855767</v>
      </c>
      <c r="G6" s="24">
        <f>SUM(G8+G21+G31+G32+G34+G51+G62+G65+G77+G80)/10</f>
        <v>63.414090355132217</v>
      </c>
      <c r="H6" s="24">
        <f>SUM(H8+H21+H31+H32+H34+H51+H62+H65+H77+H80)/10</f>
        <v>63.41869174483147</v>
      </c>
      <c r="I6" s="22"/>
      <c r="J6" s="22"/>
      <c r="K6" s="22"/>
      <c r="L6" s="21"/>
      <c r="M6" s="22"/>
      <c r="N6" s="22"/>
      <c r="O6" s="22"/>
      <c r="P6" s="22"/>
      <c r="Q6" s="22"/>
      <c r="R6" s="118" t="s">
        <v>20</v>
      </c>
      <c r="S6" s="232"/>
    </row>
    <row r="7" spans="1:22" s="3" customFormat="1" ht="51.75" customHeight="1">
      <c r="A7" s="25">
        <v>3</v>
      </c>
      <c r="B7" s="26" t="s">
        <v>21</v>
      </c>
      <c r="C7" s="239" t="s">
        <v>177</v>
      </c>
      <c r="D7" s="240"/>
      <c r="E7" s="240"/>
      <c r="F7" s="240"/>
      <c r="G7" s="240"/>
      <c r="H7" s="240"/>
      <c r="I7" s="201"/>
      <c r="J7" s="204">
        <f>((J8+J21+J16)/3)*100%</f>
        <v>46.789121839344382</v>
      </c>
      <c r="K7" s="204">
        <f>((K8+K21+K16)/3)*100%</f>
        <v>46.789121839344382</v>
      </c>
      <c r="L7" s="218"/>
      <c r="M7" s="204">
        <f t="shared" ref="M7" si="0">((M8+M21+M16)/3)*100%</f>
        <v>48.301304198816496</v>
      </c>
      <c r="N7" s="204">
        <f t="shared" ref="N7" si="1">((N8+N21+N16)/3)*100%</f>
        <v>51.172819290479765</v>
      </c>
      <c r="O7" s="204">
        <f t="shared" ref="O7:P7" si="2">((O8+O21+O16)/3)*100%</f>
        <v>54.044334382143035</v>
      </c>
      <c r="P7" s="204">
        <f t="shared" si="2"/>
        <v>56.915849473806304</v>
      </c>
      <c r="Q7" s="203"/>
      <c r="R7" s="202"/>
      <c r="S7" s="233" t="s">
        <v>22</v>
      </c>
    </row>
    <row r="8" spans="1:22" s="4" customFormat="1" ht="82.5" customHeight="1">
      <c r="A8" s="27">
        <v>4</v>
      </c>
      <c r="B8" s="28" t="s">
        <v>23</v>
      </c>
      <c r="C8" s="49" t="s">
        <v>24</v>
      </c>
      <c r="D8" s="27" t="s">
        <v>18</v>
      </c>
      <c r="E8" s="29" t="s">
        <v>25</v>
      </c>
      <c r="F8" s="30">
        <f>F12/F11*100</f>
        <v>68.56714058886223</v>
      </c>
      <c r="G8" s="30">
        <f t="shared" ref="G8:L8" si="3">(G12+G13)/G11*100</f>
        <v>41.416883254654437</v>
      </c>
      <c r="H8" s="30">
        <f t="shared" si="3"/>
        <v>41.462897151646949</v>
      </c>
      <c r="I8" s="30">
        <f t="shared" si="3"/>
        <v>41.462897151646949</v>
      </c>
      <c r="J8" s="30">
        <f t="shared" si="3"/>
        <v>46.853683763857212</v>
      </c>
      <c r="K8" s="30">
        <f t="shared" si="3"/>
        <v>46.853683763857212</v>
      </c>
      <c r="L8" s="214">
        <f t="shared" si="3"/>
        <v>42.643080676815359</v>
      </c>
      <c r="M8" s="30">
        <f t="shared" ref="M8:P8" si="4">(M12+M13)/M11*100</f>
        <v>48.477695857423228</v>
      </c>
      <c r="N8" s="30">
        <f t="shared" si="4"/>
        <v>54.179706147562726</v>
      </c>
      <c r="O8" s="30">
        <f t="shared" si="4"/>
        <v>59.881716437702224</v>
      </c>
      <c r="P8" s="30">
        <f t="shared" si="4"/>
        <v>65.583726727841736</v>
      </c>
      <c r="Q8" s="28"/>
      <c r="R8" s="119" t="s">
        <v>175</v>
      </c>
      <c r="S8" s="234"/>
      <c r="T8" s="200" t="s">
        <v>174</v>
      </c>
      <c r="U8" s="206">
        <v>0</v>
      </c>
      <c r="V8" s="4">
        <f>18.66+2.63</f>
        <v>21.29</v>
      </c>
    </row>
    <row r="9" spans="1:22" s="4" customFormat="1" ht="47.25" customHeight="1">
      <c r="A9" s="31">
        <v>5</v>
      </c>
      <c r="B9" s="32" t="s">
        <v>26</v>
      </c>
      <c r="C9" s="33" t="s">
        <v>27</v>
      </c>
      <c r="D9" s="31" t="s">
        <v>18</v>
      </c>
      <c r="E9" s="29" t="s">
        <v>28</v>
      </c>
      <c r="F9" s="34">
        <f t="shared" ref="F9:P9" si="5">F8</f>
        <v>68.56714058886223</v>
      </c>
      <c r="G9" s="34">
        <f t="shared" si="5"/>
        <v>41.416883254654437</v>
      </c>
      <c r="H9" s="34">
        <f t="shared" si="5"/>
        <v>41.462897151646949</v>
      </c>
      <c r="I9" s="34">
        <f t="shared" si="5"/>
        <v>41.462897151646949</v>
      </c>
      <c r="J9" s="34">
        <f t="shared" si="5"/>
        <v>46.853683763857212</v>
      </c>
      <c r="K9" s="34">
        <f t="shared" si="5"/>
        <v>46.853683763857212</v>
      </c>
      <c r="L9" s="39">
        <f t="shared" ref="L9" si="6">L8</f>
        <v>42.643080676815359</v>
      </c>
      <c r="M9" s="34">
        <f t="shared" si="5"/>
        <v>48.477695857423228</v>
      </c>
      <c r="N9" s="34">
        <f t="shared" si="5"/>
        <v>54.179706147562726</v>
      </c>
      <c r="O9" s="34">
        <f t="shared" si="5"/>
        <v>59.881716437702224</v>
      </c>
      <c r="P9" s="34">
        <f t="shared" si="5"/>
        <v>65.583726727841736</v>
      </c>
      <c r="Q9" s="32"/>
      <c r="R9" s="32"/>
      <c r="S9" s="234"/>
      <c r="T9" s="120"/>
    </row>
    <row r="10" spans="1:22" s="4" customFormat="1" ht="60" customHeight="1">
      <c r="A10" s="31">
        <v>6</v>
      </c>
      <c r="B10" s="32" t="s">
        <v>26</v>
      </c>
      <c r="C10" s="33" t="s">
        <v>29</v>
      </c>
      <c r="D10" s="35" t="s">
        <v>30</v>
      </c>
      <c r="E10" s="29" t="s">
        <v>31</v>
      </c>
      <c r="F10" s="36">
        <v>3.9</v>
      </c>
      <c r="G10" s="34">
        <v>4.3</v>
      </c>
      <c r="H10" s="34">
        <v>4.3</v>
      </c>
      <c r="I10" s="34">
        <v>4.3</v>
      </c>
      <c r="J10" s="34">
        <v>6</v>
      </c>
      <c r="K10" s="34">
        <v>6</v>
      </c>
      <c r="L10" s="219">
        <v>3</v>
      </c>
      <c r="M10" s="34">
        <v>6</v>
      </c>
      <c r="N10" s="34">
        <v>6</v>
      </c>
      <c r="O10" s="34">
        <v>6</v>
      </c>
      <c r="P10" s="34">
        <v>6</v>
      </c>
      <c r="Q10" s="54"/>
      <c r="R10" s="203" t="s">
        <v>32</v>
      </c>
      <c r="S10" s="234"/>
      <c r="T10" s="120"/>
    </row>
    <row r="11" spans="1:22" s="5" customFormat="1" ht="72">
      <c r="A11" s="37">
        <v>7</v>
      </c>
      <c r="B11" s="38"/>
      <c r="C11" s="260" t="s">
        <v>33</v>
      </c>
      <c r="D11" s="37" t="s">
        <v>30</v>
      </c>
      <c r="E11" s="250" t="s">
        <v>34</v>
      </c>
      <c r="F11" s="39">
        <f>SUM(F12:F15)</f>
        <v>1379.27</v>
      </c>
      <c r="G11" s="39">
        <f>SUM(G12:G15)</f>
        <v>754.11999999999989</v>
      </c>
      <c r="H11" s="39">
        <f t="shared" ref="H11:I11" si="7">SUM(H12:H15)</f>
        <v>754.12000000000012</v>
      </c>
      <c r="I11" s="39">
        <f t="shared" si="7"/>
        <v>754.12000000000012</v>
      </c>
      <c r="J11" s="39">
        <f t="shared" ref="J11:P11" si="8">SUM(J12:J15)</f>
        <v>754.11999999999989</v>
      </c>
      <c r="K11" s="39">
        <f t="shared" si="8"/>
        <v>754.11999999999989</v>
      </c>
      <c r="L11" s="39">
        <f t="shared" si="8"/>
        <v>754.12000000000012</v>
      </c>
      <c r="M11" s="39">
        <f>SUM(M12:M15)</f>
        <v>754.12</v>
      </c>
      <c r="N11" s="39">
        <f t="shared" si="8"/>
        <v>754.12</v>
      </c>
      <c r="O11" s="39">
        <f t="shared" si="8"/>
        <v>754.12</v>
      </c>
      <c r="P11" s="39">
        <f t="shared" si="8"/>
        <v>754.12</v>
      </c>
      <c r="Q11" s="38"/>
      <c r="R11" s="38"/>
      <c r="S11" s="234"/>
      <c r="T11" s="120"/>
    </row>
    <row r="12" spans="1:22" s="4" customFormat="1">
      <c r="A12" s="40">
        <v>8</v>
      </c>
      <c r="B12" s="41"/>
      <c r="C12" s="261" t="s">
        <v>35</v>
      </c>
      <c r="D12" s="40" t="s">
        <v>30</v>
      </c>
      <c r="E12" s="250" t="s">
        <v>31</v>
      </c>
      <c r="F12" s="42">
        <v>945.726</v>
      </c>
      <c r="G12" s="43">
        <v>146.62299999999999</v>
      </c>
      <c r="H12" s="43">
        <v>146.97</v>
      </c>
      <c r="I12" s="43">
        <v>146.97</v>
      </c>
      <c r="J12" s="43">
        <v>189.12299999999999</v>
      </c>
      <c r="K12" s="43">
        <v>189.12299999999999</v>
      </c>
      <c r="L12" s="223">
        <f>I12+8.9</f>
        <v>155.87</v>
      </c>
      <c r="M12" s="43">
        <f>155.87+44</f>
        <v>199.87</v>
      </c>
      <c r="N12" s="43">
        <f>M12+47.5</f>
        <v>247.37</v>
      </c>
      <c r="O12" s="43">
        <f>N12+44.5</f>
        <v>291.87</v>
      </c>
      <c r="P12" s="43">
        <f>O12+44.5</f>
        <v>336.37</v>
      </c>
      <c r="Q12" s="41"/>
      <c r="R12" s="121"/>
      <c r="S12" s="234"/>
      <c r="T12" s="120"/>
    </row>
    <row r="13" spans="1:22" s="4" customFormat="1">
      <c r="A13" s="40">
        <v>9</v>
      </c>
      <c r="B13" s="41"/>
      <c r="C13" s="261" t="s">
        <v>36</v>
      </c>
      <c r="D13" s="40" t="s">
        <v>30</v>
      </c>
      <c r="E13" s="250"/>
      <c r="F13" s="42"/>
      <c r="G13" s="43">
        <v>165.71</v>
      </c>
      <c r="H13" s="43">
        <v>165.71</v>
      </c>
      <c r="I13" s="43">
        <v>165.71</v>
      </c>
      <c r="J13" s="43">
        <v>164.21</v>
      </c>
      <c r="K13" s="43">
        <v>164.21</v>
      </c>
      <c r="L13" s="43">
        <f>I13</f>
        <v>165.71</v>
      </c>
      <c r="M13" s="43">
        <f>L13</f>
        <v>165.71</v>
      </c>
      <c r="N13" s="43">
        <v>161.21</v>
      </c>
      <c r="O13" s="43">
        <v>159.71</v>
      </c>
      <c r="P13" s="43">
        <v>158.21</v>
      </c>
      <c r="Q13" s="41"/>
      <c r="R13" s="121"/>
      <c r="S13" s="234"/>
      <c r="T13" s="120"/>
    </row>
    <row r="14" spans="1:22" s="4" customFormat="1">
      <c r="A14" s="40">
        <v>10</v>
      </c>
      <c r="B14" s="41"/>
      <c r="C14" s="261" t="s">
        <v>37</v>
      </c>
      <c r="D14" s="40" t="s">
        <v>30</v>
      </c>
      <c r="E14" s="250" t="s">
        <v>31</v>
      </c>
      <c r="F14" s="42">
        <v>271.89</v>
      </c>
      <c r="G14" s="43">
        <v>103.9</v>
      </c>
      <c r="H14" s="43">
        <v>103.9</v>
      </c>
      <c r="I14" s="43">
        <v>103.9</v>
      </c>
      <c r="J14" s="43">
        <v>102.9</v>
      </c>
      <c r="K14" s="43">
        <v>102.9</v>
      </c>
      <c r="L14" s="43">
        <f>I14</f>
        <v>103.9</v>
      </c>
      <c r="M14" s="43">
        <v>101.9</v>
      </c>
      <c r="N14" s="43">
        <v>100.9</v>
      </c>
      <c r="O14" s="43">
        <v>99.9</v>
      </c>
      <c r="P14" s="43">
        <v>98.9</v>
      </c>
      <c r="Q14" s="41"/>
      <c r="R14" s="121"/>
      <c r="S14" s="234"/>
      <c r="T14" s="120"/>
    </row>
    <row r="15" spans="1:22" s="4" customFormat="1">
      <c r="A15" s="40">
        <v>11</v>
      </c>
      <c r="B15" s="41"/>
      <c r="C15" s="261" t="s">
        <v>38</v>
      </c>
      <c r="D15" s="40" t="s">
        <v>30</v>
      </c>
      <c r="E15" s="250" t="s">
        <v>31</v>
      </c>
      <c r="F15" s="42">
        <v>161.654</v>
      </c>
      <c r="G15" s="43">
        <v>337.887</v>
      </c>
      <c r="H15" s="43">
        <v>337.54</v>
      </c>
      <c r="I15" s="43">
        <v>337.54</v>
      </c>
      <c r="J15" s="43">
        <v>297.887</v>
      </c>
      <c r="K15" s="43">
        <v>297.887</v>
      </c>
      <c r="L15" s="223">
        <f>I15-8.9</f>
        <v>328.64000000000004</v>
      </c>
      <c r="M15" s="43">
        <f>328.64-42</f>
        <v>286.64</v>
      </c>
      <c r="N15" s="43">
        <f>M15-42</f>
        <v>244.64</v>
      </c>
      <c r="O15" s="43">
        <f>N15-42</f>
        <v>202.64</v>
      </c>
      <c r="P15" s="43">
        <f>O15-42</f>
        <v>160.63999999999999</v>
      </c>
      <c r="Q15" s="41"/>
      <c r="R15" s="41"/>
      <c r="S15" s="234"/>
      <c r="T15" s="120"/>
    </row>
    <row r="16" spans="1:22" s="4" customFormat="1" ht="36.75" customHeight="1">
      <c r="A16" s="40">
        <v>12</v>
      </c>
      <c r="B16" s="41" t="s">
        <v>26</v>
      </c>
      <c r="C16" s="205" t="s">
        <v>176</v>
      </c>
      <c r="D16" s="44" t="s">
        <v>30</v>
      </c>
      <c r="E16" s="29" t="s">
        <v>39</v>
      </c>
      <c r="F16" s="45">
        <f t="shared" ref="F16:M16" si="9">F18/F17*100</f>
        <v>44.349649338442632</v>
      </c>
      <c r="G16" s="45">
        <f t="shared" si="9"/>
        <v>46.12103246330706</v>
      </c>
      <c r="H16" s="45">
        <f t="shared" si="9"/>
        <v>46.12103246330706</v>
      </c>
      <c r="I16" s="45">
        <f t="shared" si="9"/>
        <v>46.12103246330706</v>
      </c>
      <c r="J16" s="45">
        <f t="shared" si="9"/>
        <v>46.301785843395272</v>
      </c>
      <c r="K16" s="45">
        <f t="shared" si="9"/>
        <v>46.301785843395272</v>
      </c>
      <c r="L16" s="215">
        <f t="shared" ref="L16" si="10">L18/L17*100</f>
        <v>46.335286882280585</v>
      </c>
      <c r="M16" s="45">
        <f t="shared" si="9"/>
        <v>48.470826404453767</v>
      </c>
      <c r="N16" s="45">
        <f t="shared" ref="N16:P16" si="11">N18/N17*100</f>
        <v>50.639866965512262</v>
      </c>
      <c r="O16" s="45">
        <f t="shared" si="11"/>
        <v>52.808907526570749</v>
      </c>
      <c r="P16" s="45">
        <f t="shared" si="11"/>
        <v>54.977948087629237</v>
      </c>
      <c r="Q16" s="32"/>
      <c r="R16" s="32"/>
      <c r="S16" s="234"/>
    </row>
    <row r="17" spans="1:19" s="4" customFormat="1" ht="72">
      <c r="A17" s="31">
        <v>13</v>
      </c>
      <c r="B17" s="32"/>
      <c r="C17" s="205" t="s">
        <v>40</v>
      </c>
      <c r="D17" s="46"/>
      <c r="E17" s="29" t="s">
        <v>41</v>
      </c>
      <c r="F17" s="47">
        <f>SUM(F18:F20)</f>
        <v>27.661999999999999</v>
      </c>
      <c r="G17" s="48">
        <f>SUM(G18:G20)</f>
        <v>27.661999999999999</v>
      </c>
      <c r="H17" s="48">
        <f t="shared" ref="H17:I17" si="12">SUM(H18:H20)</f>
        <v>27.661999999999999</v>
      </c>
      <c r="I17" s="48">
        <f t="shared" si="12"/>
        <v>27.661999999999999</v>
      </c>
      <c r="J17" s="48">
        <f t="shared" ref="J17:P17" si="13">SUM(J18:J20)</f>
        <v>27.661999999999999</v>
      </c>
      <c r="K17" s="48">
        <f>SUM(K18:K20)</f>
        <v>27.661999999999999</v>
      </c>
      <c r="L17" s="216">
        <f>SUM(L18:L20)</f>
        <v>27.641999999999999</v>
      </c>
      <c r="M17" s="48">
        <f t="shared" si="13"/>
        <v>27.661999999999999</v>
      </c>
      <c r="N17" s="48">
        <f t="shared" si="13"/>
        <v>27.661999999999999</v>
      </c>
      <c r="O17" s="48">
        <f t="shared" si="13"/>
        <v>27.661999999999995</v>
      </c>
      <c r="P17" s="48">
        <f t="shared" si="13"/>
        <v>27.661999999999999</v>
      </c>
      <c r="Q17" s="32"/>
      <c r="R17" s="32"/>
      <c r="S17" s="234"/>
    </row>
    <row r="18" spans="1:19" s="4" customFormat="1">
      <c r="A18" s="31">
        <v>14</v>
      </c>
      <c r="B18" s="32"/>
      <c r="C18" s="224" t="s">
        <v>42</v>
      </c>
      <c r="D18" s="46" t="s">
        <v>30</v>
      </c>
      <c r="E18" s="29" t="s">
        <v>31</v>
      </c>
      <c r="F18" s="36">
        <v>12.268000000000001</v>
      </c>
      <c r="G18" s="48">
        <v>12.757999999999999</v>
      </c>
      <c r="H18" s="48">
        <v>12.757999999999999</v>
      </c>
      <c r="I18" s="48">
        <v>12.757999999999999</v>
      </c>
      <c r="J18" s="48">
        <f>12.758+0.05</f>
        <v>12.808</v>
      </c>
      <c r="K18" s="48">
        <f>12.758+0.05</f>
        <v>12.808</v>
      </c>
      <c r="L18" s="216">
        <f>12.758+0.05</f>
        <v>12.808</v>
      </c>
      <c r="M18" s="48">
        <f>12.758+0.6+0.05</f>
        <v>13.407999999999999</v>
      </c>
      <c r="N18" s="48">
        <f>12.758+0.6+0.6+0.05</f>
        <v>14.007999999999999</v>
      </c>
      <c r="O18" s="48">
        <f>12.758+0.6+0.6+0.6+0.05</f>
        <v>14.607999999999999</v>
      </c>
      <c r="P18" s="48">
        <f>12.758+0.6+0.6+0.6+0.6+0.05</f>
        <v>15.207999999999998</v>
      </c>
      <c r="Q18" s="32"/>
      <c r="R18" s="32"/>
      <c r="S18" s="234"/>
    </row>
    <row r="19" spans="1:19" s="4" customFormat="1">
      <c r="A19" s="31">
        <v>15</v>
      </c>
      <c r="B19" s="32"/>
      <c r="C19" s="224" t="s">
        <v>43</v>
      </c>
      <c r="D19" s="46" t="s">
        <v>30</v>
      </c>
      <c r="E19" s="29" t="s">
        <v>31</v>
      </c>
      <c r="F19" s="36">
        <v>8.8480000000000008</v>
      </c>
      <c r="G19" s="48">
        <v>8.5079999999999991</v>
      </c>
      <c r="H19" s="48">
        <v>8.5079999999999991</v>
      </c>
      <c r="I19" s="48">
        <v>8.5079999999999991</v>
      </c>
      <c r="J19" s="48">
        <f t="shared" ref="J19:P19" si="14">8.508-0.05</f>
        <v>8.4579999999999984</v>
      </c>
      <c r="K19" s="48">
        <f t="shared" si="14"/>
        <v>8.4579999999999984</v>
      </c>
      <c r="L19" s="216">
        <f t="shared" si="14"/>
        <v>8.4579999999999984</v>
      </c>
      <c r="M19" s="48">
        <f t="shared" si="14"/>
        <v>8.4579999999999984</v>
      </c>
      <c r="N19" s="48">
        <f t="shared" si="14"/>
        <v>8.4579999999999984</v>
      </c>
      <c r="O19" s="48">
        <f t="shared" si="14"/>
        <v>8.4579999999999984</v>
      </c>
      <c r="P19" s="48">
        <f t="shared" si="14"/>
        <v>8.4579999999999984</v>
      </c>
      <c r="Q19" s="32"/>
      <c r="R19" s="32"/>
      <c r="S19" s="234"/>
    </row>
    <row r="20" spans="1:19" s="4" customFormat="1">
      <c r="A20" s="31">
        <v>16</v>
      </c>
      <c r="B20" s="32"/>
      <c r="C20" s="224" t="s">
        <v>44</v>
      </c>
      <c r="D20" s="46" t="s">
        <v>30</v>
      </c>
      <c r="E20" s="29" t="s">
        <v>31</v>
      </c>
      <c r="F20" s="36">
        <v>6.5460000000000003</v>
      </c>
      <c r="G20" s="48">
        <v>6.3959999999999999</v>
      </c>
      <c r="H20" s="48">
        <v>6.3959999999999999</v>
      </c>
      <c r="I20" s="48">
        <v>6.3959999999999999</v>
      </c>
      <c r="J20" s="48">
        <v>6.3959999999999999</v>
      </c>
      <c r="K20" s="48">
        <v>6.3959999999999999</v>
      </c>
      <c r="L20" s="216">
        <v>6.3760000000000003</v>
      </c>
      <c r="M20" s="48">
        <f>6.396-0.6</f>
        <v>5.7960000000000003</v>
      </c>
      <c r="N20" s="48">
        <f>6.396-0.6-0.6</f>
        <v>5.1960000000000006</v>
      </c>
      <c r="O20" s="48">
        <f>6.396-0.6-0.6-0.6</f>
        <v>4.596000000000001</v>
      </c>
      <c r="P20" s="48">
        <f>6.396-0.6-0.6-0.6-0.6</f>
        <v>3.9960000000000009</v>
      </c>
      <c r="Q20" s="32"/>
      <c r="R20" s="32"/>
      <c r="S20" s="234"/>
    </row>
    <row r="21" spans="1:19" s="4" customFormat="1" ht="92.25" customHeight="1">
      <c r="A21" s="27">
        <v>17</v>
      </c>
      <c r="B21" s="32"/>
      <c r="C21" s="49" t="s">
        <v>45</v>
      </c>
      <c r="D21" s="50" t="s">
        <v>18</v>
      </c>
      <c r="E21" s="51" t="s">
        <v>46</v>
      </c>
      <c r="F21" s="52">
        <f>F23/F22*100</f>
        <v>68.660968660968663</v>
      </c>
      <c r="G21" s="52">
        <f t="shared" ref="G21:L21" si="15">(G23+G24)/G22*100</f>
        <v>46.096654275092938</v>
      </c>
      <c r="H21" s="52">
        <f t="shared" si="15"/>
        <v>46.096654275092938</v>
      </c>
      <c r="I21" s="52">
        <f t="shared" si="15"/>
        <v>46.096654275092938</v>
      </c>
      <c r="J21" s="52">
        <f t="shared" si="15"/>
        <v>47.211895910780669</v>
      </c>
      <c r="K21" s="52">
        <f t="shared" si="15"/>
        <v>47.211895910780669</v>
      </c>
      <c r="L21" s="196">
        <f t="shared" si="15"/>
        <v>47.211895910780669</v>
      </c>
      <c r="M21" s="52">
        <f t="shared" ref="M21:P21" si="16">(M23+M24)/M22*100</f>
        <v>47.955390334572492</v>
      </c>
      <c r="N21" s="52">
        <f t="shared" si="16"/>
        <v>48.698884758364315</v>
      </c>
      <c r="O21" s="52">
        <f t="shared" si="16"/>
        <v>49.442379182156131</v>
      </c>
      <c r="P21" s="52">
        <f t="shared" si="16"/>
        <v>50.185873605947947</v>
      </c>
      <c r="Q21" s="32"/>
      <c r="R21" s="122" t="s">
        <v>47</v>
      </c>
      <c r="S21" s="234"/>
    </row>
    <row r="22" spans="1:19" s="5" customFormat="1" ht="108">
      <c r="A22" s="53">
        <v>18</v>
      </c>
      <c r="B22" s="54"/>
      <c r="C22" s="205" t="s">
        <v>48</v>
      </c>
      <c r="D22" s="55" t="s">
        <v>49</v>
      </c>
      <c r="E22" s="29" t="s">
        <v>50</v>
      </c>
      <c r="F22" s="36">
        <v>351</v>
      </c>
      <c r="G22" s="36">
        <f>SUM(G23:G28)</f>
        <v>269</v>
      </c>
      <c r="H22" s="36">
        <f t="shared" ref="H22:I22" si="17">SUM(H23:H28)</f>
        <v>269</v>
      </c>
      <c r="I22" s="36">
        <f t="shared" si="17"/>
        <v>269</v>
      </c>
      <c r="J22" s="36">
        <f t="shared" ref="J22:P22" si="18">SUM(J23:J28)</f>
        <v>269</v>
      </c>
      <c r="K22" s="36">
        <f t="shared" si="18"/>
        <v>269</v>
      </c>
      <c r="L22" s="42">
        <f t="shared" ref="L22" si="19">SUM(L23:L28)</f>
        <v>269</v>
      </c>
      <c r="M22" s="36">
        <f t="shared" si="18"/>
        <v>269</v>
      </c>
      <c r="N22" s="36">
        <f t="shared" si="18"/>
        <v>269</v>
      </c>
      <c r="O22" s="36">
        <f t="shared" si="18"/>
        <v>269</v>
      </c>
      <c r="P22" s="36">
        <f t="shared" si="18"/>
        <v>269</v>
      </c>
      <c r="Q22" s="54"/>
      <c r="R22" s="198" t="s">
        <v>172</v>
      </c>
      <c r="S22" s="234"/>
    </row>
    <row r="23" spans="1:19" s="4" customFormat="1">
      <c r="A23" s="31">
        <v>19</v>
      </c>
      <c r="B23" s="32"/>
      <c r="C23" s="224" t="s">
        <v>42</v>
      </c>
      <c r="D23" s="46" t="s">
        <v>49</v>
      </c>
      <c r="E23" s="29" t="s">
        <v>31</v>
      </c>
      <c r="F23" s="36">
        <v>241</v>
      </c>
      <c r="G23" s="36">
        <v>2</v>
      </c>
      <c r="H23" s="36">
        <v>2</v>
      </c>
      <c r="I23" s="36">
        <v>2</v>
      </c>
      <c r="J23" s="36">
        <v>5</v>
      </c>
      <c r="K23" s="36">
        <v>5</v>
      </c>
      <c r="L23" s="42">
        <v>5</v>
      </c>
      <c r="M23" s="36">
        <v>7</v>
      </c>
      <c r="N23" s="36">
        <v>9</v>
      </c>
      <c r="O23" s="36">
        <v>11</v>
      </c>
      <c r="P23" s="36">
        <v>13</v>
      </c>
      <c r="Q23" s="32"/>
      <c r="R23" s="32"/>
      <c r="S23" s="234"/>
    </row>
    <row r="24" spans="1:19" s="4" customFormat="1">
      <c r="A24" s="31">
        <v>20</v>
      </c>
      <c r="B24" s="32"/>
      <c r="C24" s="224" t="s">
        <v>51</v>
      </c>
      <c r="D24" s="46" t="s">
        <v>49</v>
      </c>
      <c r="E24" s="29"/>
      <c r="F24" s="36"/>
      <c r="G24" s="36">
        <v>122</v>
      </c>
      <c r="H24" s="36">
        <v>122</v>
      </c>
      <c r="I24" s="36">
        <v>122</v>
      </c>
      <c r="J24" s="36">
        <v>122</v>
      </c>
      <c r="K24" s="36">
        <v>122</v>
      </c>
      <c r="L24" s="42">
        <v>122</v>
      </c>
      <c r="M24" s="36">
        <v>122</v>
      </c>
      <c r="N24" s="36">
        <v>122</v>
      </c>
      <c r="O24" s="36">
        <v>122</v>
      </c>
      <c r="P24" s="36">
        <v>122</v>
      </c>
      <c r="Q24" s="32"/>
      <c r="R24" s="32"/>
      <c r="S24" s="234"/>
    </row>
    <row r="25" spans="1:19" s="4" customFormat="1">
      <c r="A25" s="31">
        <v>21</v>
      </c>
      <c r="B25" s="32"/>
      <c r="C25" s="224" t="s">
        <v>43</v>
      </c>
      <c r="D25" s="46" t="s">
        <v>49</v>
      </c>
      <c r="E25" s="29" t="s">
        <v>31</v>
      </c>
      <c r="F25" s="36">
        <v>94</v>
      </c>
      <c r="G25" s="36">
        <v>12</v>
      </c>
      <c r="H25" s="36">
        <v>12</v>
      </c>
      <c r="I25" s="36">
        <v>12</v>
      </c>
      <c r="J25" s="36">
        <v>12</v>
      </c>
      <c r="K25" s="36">
        <v>12</v>
      </c>
      <c r="L25" s="42">
        <v>12</v>
      </c>
      <c r="M25" s="36">
        <v>12</v>
      </c>
      <c r="N25" s="36">
        <v>12</v>
      </c>
      <c r="O25" s="36">
        <v>12</v>
      </c>
      <c r="P25" s="36">
        <v>12</v>
      </c>
      <c r="Q25" s="32"/>
      <c r="R25" s="32"/>
      <c r="S25" s="234"/>
    </row>
    <row r="26" spans="1:19" s="4" customFormat="1">
      <c r="A26" s="31">
        <v>22</v>
      </c>
      <c r="B26" s="32"/>
      <c r="C26" s="224" t="s">
        <v>44</v>
      </c>
      <c r="D26" s="46" t="s">
        <v>49</v>
      </c>
      <c r="E26" s="29"/>
      <c r="F26" s="36"/>
      <c r="G26" s="36">
        <v>93</v>
      </c>
      <c r="H26" s="36">
        <v>93</v>
      </c>
      <c r="I26" s="36">
        <v>93</v>
      </c>
      <c r="J26" s="36">
        <v>93</v>
      </c>
      <c r="K26" s="36">
        <v>93</v>
      </c>
      <c r="L26" s="42">
        <v>93</v>
      </c>
      <c r="M26" s="36">
        <v>93</v>
      </c>
      <c r="N26" s="36">
        <v>93</v>
      </c>
      <c r="O26" s="36">
        <v>93</v>
      </c>
      <c r="P26" s="36">
        <v>93</v>
      </c>
      <c r="Q26" s="32"/>
      <c r="R26" s="32"/>
      <c r="S26" s="234"/>
    </row>
    <row r="27" spans="1:19" s="4" customFormat="1">
      <c r="A27" s="31">
        <v>23</v>
      </c>
      <c r="B27" s="32"/>
      <c r="C27" s="224" t="s">
        <v>52</v>
      </c>
      <c r="D27" s="46" t="s">
        <v>49</v>
      </c>
      <c r="E27" s="29"/>
      <c r="F27" s="36"/>
      <c r="G27" s="36">
        <v>39</v>
      </c>
      <c r="H27" s="36">
        <v>39</v>
      </c>
      <c r="I27" s="36">
        <v>39</v>
      </c>
      <c r="J27" s="36">
        <v>37</v>
      </c>
      <c r="K27" s="36">
        <v>37</v>
      </c>
      <c r="L27" s="42">
        <v>36</v>
      </c>
      <c r="M27" s="36">
        <v>35</v>
      </c>
      <c r="N27" s="36">
        <v>33</v>
      </c>
      <c r="O27" s="36">
        <v>31</v>
      </c>
      <c r="P27" s="36">
        <v>29</v>
      </c>
      <c r="Q27" s="32"/>
      <c r="R27" s="32"/>
      <c r="S27" s="234"/>
    </row>
    <row r="28" spans="1:19" s="4" customFormat="1">
      <c r="A28" s="31">
        <v>24</v>
      </c>
      <c r="B28" s="32"/>
      <c r="C28" s="224" t="s">
        <v>53</v>
      </c>
      <c r="D28" s="46" t="s">
        <v>49</v>
      </c>
      <c r="E28" s="29" t="s">
        <v>31</v>
      </c>
      <c r="F28" s="36">
        <v>16</v>
      </c>
      <c r="G28" s="36">
        <v>1</v>
      </c>
      <c r="H28" s="36">
        <v>1</v>
      </c>
      <c r="I28" s="36">
        <v>1</v>
      </c>
      <c r="J28" s="36">
        <v>0</v>
      </c>
      <c r="K28" s="36">
        <v>0</v>
      </c>
      <c r="L28" s="42">
        <v>1</v>
      </c>
      <c r="M28" s="36">
        <v>0</v>
      </c>
      <c r="N28" s="36">
        <v>0</v>
      </c>
      <c r="O28" s="36">
        <v>0</v>
      </c>
      <c r="P28" s="36">
        <v>0</v>
      </c>
      <c r="Q28" s="32"/>
      <c r="R28" s="32"/>
      <c r="S28" s="234"/>
    </row>
    <row r="29" spans="1:19" s="4" customFormat="1" ht="42" customHeight="1">
      <c r="A29" s="31">
        <v>25</v>
      </c>
      <c r="B29" s="199" t="s">
        <v>173</v>
      </c>
      <c r="C29" s="224" t="s">
        <v>55</v>
      </c>
      <c r="D29" s="189" t="s">
        <v>31</v>
      </c>
      <c r="E29" s="29" t="s">
        <v>56</v>
      </c>
      <c r="F29" s="47">
        <f t="shared" ref="F29:P29" si="20">(F8+F16+F21)/3*100%</f>
        <v>60.525919529424506</v>
      </c>
      <c r="G29" s="47">
        <f t="shared" si="20"/>
        <v>44.544856664351478</v>
      </c>
      <c r="H29" s="47">
        <f>(H8+H16+H21)/3*100%</f>
        <v>44.560194630015644</v>
      </c>
      <c r="I29" s="47">
        <f>(I8+I16+I21)/3*100%</f>
        <v>44.560194630015644</v>
      </c>
      <c r="J29" s="207">
        <f t="shared" si="20"/>
        <v>46.789121839344382</v>
      </c>
      <c r="K29" s="207">
        <f t="shared" si="20"/>
        <v>46.789121839344382</v>
      </c>
      <c r="L29" s="207">
        <f t="shared" si="20"/>
        <v>45.396754489958873</v>
      </c>
      <c r="M29" s="47">
        <f>(M8+M16+M21)/3*100%</f>
        <v>48.301304198816496</v>
      </c>
      <c r="N29" s="47">
        <f t="shared" si="20"/>
        <v>51.172819290479765</v>
      </c>
      <c r="O29" s="47">
        <f t="shared" si="20"/>
        <v>54.044334382143035</v>
      </c>
      <c r="P29" s="47">
        <f t="shared" si="20"/>
        <v>56.915849473806304</v>
      </c>
      <c r="Q29" s="32"/>
      <c r="R29" s="123" t="s">
        <v>171</v>
      </c>
      <c r="S29" s="235"/>
    </row>
    <row r="30" spans="1:19" s="3" customFormat="1" ht="21.75" hidden="1" customHeight="1">
      <c r="A30" s="56">
        <v>26</v>
      </c>
      <c r="B30" s="57" t="s">
        <v>21</v>
      </c>
      <c r="C30" s="246" t="s">
        <v>57</v>
      </c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8"/>
      <c r="R30" s="124"/>
      <c r="S30" s="236" t="s">
        <v>58</v>
      </c>
    </row>
    <row r="31" spans="1:19" s="4" customFormat="1" ht="40.5" hidden="1" customHeight="1">
      <c r="A31" s="58">
        <v>23</v>
      </c>
      <c r="B31" s="59" t="s">
        <v>23</v>
      </c>
      <c r="C31" s="60" t="s">
        <v>59</v>
      </c>
      <c r="D31" s="61" t="s">
        <v>18</v>
      </c>
      <c r="E31" s="62" t="s">
        <v>60</v>
      </c>
      <c r="F31" s="63">
        <v>68.38</v>
      </c>
      <c r="G31" s="64">
        <v>69.010000000000005</v>
      </c>
      <c r="H31" s="64">
        <v>69.010000000000005</v>
      </c>
      <c r="I31" s="22"/>
      <c r="J31" s="59"/>
      <c r="K31" s="59"/>
      <c r="L31" s="58"/>
      <c r="M31" s="59"/>
      <c r="N31" s="59"/>
      <c r="O31" s="59"/>
      <c r="P31" s="59"/>
      <c r="Q31" s="59"/>
      <c r="R31" s="59"/>
      <c r="S31" s="237"/>
    </row>
    <row r="32" spans="1:19" s="4" customFormat="1" ht="180" hidden="1">
      <c r="A32" s="58">
        <v>24</v>
      </c>
      <c r="B32" s="59" t="s">
        <v>23</v>
      </c>
      <c r="C32" s="60" t="s">
        <v>61</v>
      </c>
      <c r="D32" s="61" t="s">
        <v>18</v>
      </c>
      <c r="E32" s="65" t="s">
        <v>62</v>
      </c>
      <c r="F32" s="63">
        <v>60.46</v>
      </c>
      <c r="G32" s="64">
        <v>60.74</v>
      </c>
      <c r="H32" s="64">
        <v>60.74</v>
      </c>
      <c r="I32" s="22"/>
      <c r="J32" s="59"/>
      <c r="K32" s="59"/>
      <c r="L32" s="58"/>
      <c r="M32" s="59"/>
      <c r="N32" s="59"/>
      <c r="O32" s="59"/>
      <c r="P32" s="59"/>
      <c r="Q32" s="59"/>
      <c r="R32" s="59"/>
      <c r="S32" s="237"/>
    </row>
    <row r="33" spans="1:19" s="4" customFormat="1" ht="100.8" hidden="1">
      <c r="A33" s="58">
        <v>25</v>
      </c>
      <c r="B33" s="59" t="s">
        <v>26</v>
      </c>
      <c r="C33" s="60" t="s">
        <v>63</v>
      </c>
      <c r="D33" s="61" t="s">
        <v>18</v>
      </c>
      <c r="E33" s="66" t="s">
        <v>64</v>
      </c>
      <c r="F33" s="67"/>
      <c r="G33" s="68" t="s">
        <v>65</v>
      </c>
      <c r="H33" s="68" t="s">
        <v>65</v>
      </c>
      <c r="I33" s="22"/>
      <c r="J33" s="59"/>
      <c r="K33" s="59"/>
      <c r="L33" s="58"/>
      <c r="M33" s="59"/>
      <c r="N33" s="59"/>
      <c r="O33" s="59"/>
      <c r="P33" s="59"/>
      <c r="Q33" s="59"/>
      <c r="R33" s="59"/>
      <c r="S33" s="237"/>
    </row>
    <row r="34" spans="1:19" s="4" customFormat="1" ht="96" hidden="1">
      <c r="A34" s="58">
        <v>26</v>
      </c>
      <c r="B34" s="59" t="s">
        <v>23</v>
      </c>
      <c r="C34" s="60" t="s">
        <v>66</v>
      </c>
      <c r="D34" s="69" t="s">
        <v>18</v>
      </c>
      <c r="E34" s="70" t="s">
        <v>67</v>
      </c>
      <c r="F34" s="71">
        <f>F35/F36*100</f>
        <v>84.499552315170121</v>
      </c>
      <c r="G34" s="71">
        <f>G35/G36*100</f>
        <v>85.779930928626243</v>
      </c>
      <c r="H34" s="71">
        <f>H35/H36*100</f>
        <v>85.779930928626243</v>
      </c>
      <c r="I34" s="22"/>
      <c r="J34" s="59"/>
      <c r="K34" s="59"/>
      <c r="L34" s="58"/>
      <c r="M34" s="59"/>
      <c r="N34" s="59"/>
      <c r="O34" s="59"/>
      <c r="P34" s="59"/>
      <c r="Q34" s="59"/>
      <c r="R34" s="59"/>
      <c r="S34" s="237"/>
    </row>
    <row r="35" spans="1:19" s="4" customFormat="1" ht="28.8" hidden="1">
      <c r="A35" s="58">
        <v>27</v>
      </c>
      <c r="B35" s="59"/>
      <c r="C35" s="60" t="s">
        <v>68</v>
      </c>
      <c r="D35" s="69" t="s">
        <v>69</v>
      </c>
      <c r="E35" s="70" t="s">
        <v>31</v>
      </c>
      <c r="F35" s="72">
        <v>264247</v>
      </c>
      <c r="G35" s="73">
        <v>268251</v>
      </c>
      <c r="H35" s="73">
        <v>268251</v>
      </c>
      <c r="I35" s="22"/>
      <c r="J35" s="59"/>
      <c r="K35" s="59"/>
      <c r="L35" s="58"/>
      <c r="M35" s="59"/>
      <c r="N35" s="59"/>
      <c r="O35" s="59"/>
      <c r="P35" s="59"/>
      <c r="Q35" s="59"/>
      <c r="R35" s="59"/>
      <c r="S35" s="237"/>
    </row>
    <row r="36" spans="1:19" s="4" customFormat="1" ht="43.2" hidden="1">
      <c r="A36" s="58">
        <v>28</v>
      </c>
      <c r="B36" s="59"/>
      <c r="C36" s="60" t="s">
        <v>70</v>
      </c>
      <c r="D36" s="69" t="s">
        <v>69</v>
      </c>
      <c r="E36" s="70" t="s">
        <v>31</v>
      </c>
      <c r="F36" s="74">
        <v>312720</v>
      </c>
      <c r="G36" s="75">
        <v>312720</v>
      </c>
      <c r="H36" s="75">
        <v>312720</v>
      </c>
      <c r="I36" s="22"/>
      <c r="J36" s="59"/>
      <c r="K36" s="59"/>
      <c r="L36" s="58"/>
      <c r="M36" s="59"/>
      <c r="N36" s="59"/>
      <c r="O36" s="59"/>
      <c r="P36" s="59"/>
      <c r="Q36" s="59"/>
      <c r="R36" s="59"/>
      <c r="S36" s="237"/>
    </row>
    <row r="37" spans="1:19" s="4" customFormat="1" ht="144" hidden="1">
      <c r="A37" s="58">
        <v>29</v>
      </c>
      <c r="B37" s="59" t="s">
        <v>26</v>
      </c>
      <c r="C37" s="60" t="s">
        <v>71</v>
      </c>
      <c r="D37" s="61" t="s">
        <v>18</v>
      </c>
      <c r="E37" s="70" t="s">
        <v>72</v>
      </c>
      <c r="F37" s="76">
        <v>60.15</v>
      </c>
      <c r="G37" s="77">
        <v>59.6</v>
      </c>
      <c r="H37" s="77">
        <v>59.6</v>
      </c>
      <c r="I37" s="22"/>
      <c r="J37" s="59"/>
      <c r="K37" s="59"/>
      <c r="L37" s="58"/>
      <c r="M37" s="59"/>
      <c r="N37" s="59"/>
      <c r="O37" s="59"/>
      <c r="P37" s="59"/>
      <c r="Q37" s="59"/>
      <c r="R37" s="59"/>
      <c r="S37" s="237"/>
    </row>
    <row r="38" spans="1:19" s="4" customFormat="1" ht="43.2" hidden="1">
      <c r="A38" s="58">
        <v>30</v>
      </c>
      <c r="B38" s="59"/>
      <c r="C38" s="60" t="s">
        <v>73</v>
      </c>
      <c r="D38" s="69" t="s">
        <v>69</v>
      </c>
      <c r="E38" s="70" t="s">
        <v>31</v>
      </c>
      <c r="F38" s="72">
        <v>188101</v>
      </c>
      <c r="G38" s="73">
        <v>186380</v>
      </c>
      <c r="H38" s="73">
        <v>186380</v>
      </c>
      <c r="I38" s="22"/>
      <c r="J38" s="59"/>
      <c r="K38" s="59"/>
      <c r="L38" s="58"/>
      <c r="M38" s="59"/>
      <c r="N38" s="59"/>
      <c r="O38" s="59"/>
      <c r="P38" s="59"/>
      <c r="Q38" s="59"/>
      <c r="R38" s="59"/>
      <c r="S38" s="237"/>
    </row>
    <row r="39" spans="1:19" s="4" customFormat="1" ht="129.6" hidden="1">
      <c r="A39" s="58">
        <v>31</v>
      </c>
      <c r="B39" s="59" t="s">
        <v>26</v>
      </c>
      <c r="C39" s="78" t="s">
        <v>74</v>
      </c>
      <c r="D39" s="79" t="s">
        <v>18</v>
      </c>
      <c r="E39" s="62" t="s">
        <v>75</v>
      </c>
      <c r="F39" s="80">
        <v>28.09</v>
      </c>
      <c r="G39" s="77">
        <v>29.07</v>
      </c>
      <c r="H39" s="77">
        <v>29.07</v>
      </c>
      <c r="I39" s="22"/>
      <c r="J39" s="59"/>
      <c r="K39" s="59"/>
      <c r="L39" s="58"/>
      <c r="M39" s="59"/>
      <c r="N39" s="59"/>
      <c r="O39" s="59"/>
      <c r="P39" s="59"/>
      <c r="Q39" s="59"/>
      <c r="R39" s="59"/>
      <c r="S39" s="237"/>
    </row>
    <row r="40" spans="1:19" s="4" customFormat="1" ht="43.2" hidden="1">
      <c r="A40" s="58">
        <v>32</v>
      </c>
      <c r="B40" s="59"/>
      <c r="C40" s="60" t="s">
        <v>76</v>
      </c>
      <c r="D40" s="69" t="s">
        <v>69</v>
      </c>
      <c r="E40" s="70" t="s">
        <v>31</v>
      </c>
      <c r="F40" s="72">
        <v>86749</v>
      </c>
      <c r="G40" s="73">
        <f>G36*29.07%</f>
        <v>90907.703999999998</v>
      </c>
      <c r="H40" s="73">
        <f>H36*29.07%</f>
        <v>90907.703999999998</v>
      </c>
      <c r="I40" s="22"/>
      <c r="J40" s="59"/>
      <c r="K40" s="59"/>
      <c r="L40" s="58"/>
      <c r="M40" s="59"/>
      <c r="N40" s="59"/>
      <c r="O40" s="59"/>
      <c r="P40" s="59"/>
      <c r="Q40" s="59"/>
      <c r="R40" s="59"/>
      <c r="S40" s="237"/>
    </row>
    <row r="41" spans="1:19" s="4" customFormat="1" ht="144" hidden="1">
      <c r="A41" s="58">
        <v>33</v>
      </c>
      <c r="B41" s="59" t="s">
        <v>26</v>
      </c>
      <c r="C41" s="60" t="s">
        <v>77</v>
      </c>
      <c r="D41" s="61" t="s">
        <v>18</v>
      </c>
      <c r="E41" s="62" t="s">
        <v>78</v>
      </c>
      <c r="F41" s="80">
        <v>27.57</v>
      </c>
      <c r="G41" s="77">
        <v>28.15</v>
      </c>
      <c r="H41" s="77">
        <v>28.15</v>
      </c>
      <c r="I41" s="22"/>
      <c r="J41" s="59"/>
      <c r="K41" s="59"/>
      <c r="L41" s="58"/>
      <c r="M41" s="59"/>
      <c r="N41" s="59"/>
      <c r="O41" s="59"/>
      <c r="P41" s="59"/>
      <c r="Q41" s="59"/>
      <c r="R41" s="59"/>
      <c r="S41" s="237"/>
    </row>
    <row r="42" spans="1:19" s="4" customFormat="1" ht="43.2" hidden="1">
      <c r="A42" s="58">
        <v>34</v>
      </c>
      <c r="B42" s="59"/>
      <c r="C42" s="60" t="s">
        <v>79</v>
      </c>
      <c r="D42" s="61" t="s">
        <v>69</v>
      </c>
      <c r="E42" s="70" t="s">
        <v>31</v>
      </c>
      <c r="F42" s="73">
        <f>F36*F41%</f>
        <v>86216.903999999995</v>
      </c>
      <c r="G42" s="73">
        <f>G36*G41%</f>
        <v>88030.68</v>
      </c>
      <c r="H42" s="73">
        <f>H36*H41%</f>
        <v>88030.68</v>
      </c>
      <c r="I42" s="22"/>
      <c r="J42" s="59"/>
      <c r="K42" s="59"/>
      <c r="L42" s="58"/>
      <c r="M42" s="59"/>
      <c r="N42" s="59"/>
      <c r="O42" s="59"/>
      <c r="P42" s="59"/>
      <c r="Q42" s="59"/>
      <c r="R42" s="59"/>
      <c r="S42" s="237"/>
    </row>
    <row r="43" spans="1:19" s="4" customFormat="1" ht="144" hidden="1">
      <c r="A43" s="58">
        <v>35</v>
      </c>
      <c r="B43" s="59"/>
      <c r="C43" s="60" t="s">
        <v>80</v>
      </c>
      <c r="D43" s="61" t="s">
        <v>18</v>
      </c>
      <c r="E43" s="62" t="s">
        <v>81</v>
      </c>
      <c r="F43" s="80">
        <v>58.21</v>
      </c>
      <c r="G43" s="77"/>
      <c r="H43" s="77"/>
      <c r="I43" s="22"/>
      <c r="J43" s="59"/>
      <c r="K43" s="59"/>
      <c r="L43" s="58"/>
      <c r="M43" s="59"/>
      <c r="N43" s="59"/>
      <c r="O43" s="59"/>
      <c r="P43" s="59"/>
      <c r="Q43" s="59"/>
      <c r="R43" s="59"/>
      <c r="S43" s="237"/>
    </row>
    <row r="44" spans="1:19" s="4" customFormat="1" ht="43.2" hidden="1">
      <c r="A44" s="58">
        <v>36</v>
      </c>
      <c r="B44" s="59"/>
      <c r="C44" s="60" t="s">
        <v>82</v>
      </c>
      <c r="D44" s="61" t="s">
        <v>69</v>
      </c>
      <c r="E44" s="70" t="s">
        <v>31</v>
      </c>
      <c r="F44" s="73">
        <f>F36*F43%</f>
        <v>182034.31200000001</v>
      </c>
      <c r="G44" s="73">
        <f>G36*G43%</f>
        <v>0</v>
      </c>
      <c r="H44" s="73">
        <f>H36*H43%</f>
        <v>0</v>
      </c>
      <c r="I44" s="22"/>
      <c r="J44" s="59"/>
      <c r="K44" s="59"/>
      <c r="L44" s="58"/>
      <c r="M44" s="59"/>
      <c r="N44" s="59"/>
      <c r="O44" s="59"/>
      <c r="P44" s="59"/>
      <c r="Q44" s="59"/>
      <c r="R44" s="59"/>
      <c r="S44" s="237"/>
    </row>
    <row r="45" spans="1:19" s="4" customFormat="1" ht="84" hidden="1">
      <c r="A45" s="58">
        <v>37</v>
      </c>
      <c r="B45" s="59" t="s">
        <v>83</v>
      </c>
      <c r="C45" s="81" t="s">
        <v>84</v>
      </c>
      <c r="D45" s="61" t="s">
        <v>69</v>
      </c>
      <c r="E45" s="70" t="s">
        <v>85</v>
      </c>
      <c r="F45" s="82">
        <f>F35-(F35*5%)</f>
        <v>251034.65</v>
      </c>
      <c r="G45" s="82">
        <f>G35-(G35*5%)</f>
        <v>254838.45</v>
      </c>
      <c r="H45" s="82">
        <f>H35-(H35*5%)</f>
        <v>254838.45</v>
      </c>
      <c r="I45" s="22"/>
      <c r="J45" s="59"/>
      <c r="K45" s="59"/>
      <c r="L45" s="58"/>
      <c r="M45" s="59"/>
      <c r="N45" s="59"/>
      <c r="O45" s="59"/>
      <c r="P45" s="59"/>
      <c r="Q45" s="59"/>
      <c r="R45" s="59"/>
      <c r="S45" s="237"/>
    </row>
    <row r="46" spans="1:19" s="4" customFormat="1" ht="138" hidden="1">
      <c r="A46" s="58">
        <v>38</v>
      </c>
      <c r="B46" s="59" t="s">
        <v>86</v>
      </c>
      <c r="C46" s="83" t="s">
        <v>87</v>
      </c>
      <c r="D46" s="61" t="s">
        <v>69</v>
      </c>
      <c r="E46" s="70" t="s">
        <v>31</v>
      </c>
      <c r="F46" s="76"/>
      <c r="G46" s="84">
        <v>88031</v>
      </c>
      <c r="H46" s="84">
        <v>88031</v>
      </c>
      <c r="I46" s="22"/>
      <c r="J46" s="59"/>
      <c r="K46" s="59"/>
      <c r="L46" s="58"/>
      <c r="M46" s="59"/>
      <c r="N46" s="59"/>
      <c r="O46" s="59"/>
      <c r="P46" s="59"/>
      <c r="Q46" s="59"/>
      <c r="R46" s="59"/>
      <c r="S46" s="237"/>
    </row>
    <row r="47" spans="1:19" s="4" customFormat="1" ht="151.80000000000001" hidden="1">
      <c r="A47" s="58">
        <v>39</v>
      </c>
      <c r="B47" s="59" t="s">
        <v>86</v>
      </c>
      <c r="C47" s="83" t="s">
        <v>88</v>
      </c>
      <c r="D47" s="61" t="s">
        <v>69</v>
      </c>
      <c r="E47" s="70" t="s">
        <v>31</v>
      </c>
      <c r="F47" s="76"/>
      <c r="G47" s="84">
        <v>83629</v>
      </c>
      <c r="H47" s="84">
        <v>83629</v>
      </c>
      <c r="I47" s="22"/>
      <c r="J47" s="59"/>
      <c r="K47" s="59"/>
      <c r="L47" s="58"/>
      <c r="M47" s="59"/>
      <c r="N47" s="59"/>
      <c r="O47" s="59"/>
      <c r="P47" s="59"/>
      <c r="Q47" s="59"/>
      <c r="R47" s="59"/>
      <c r="S47" s="237"/>
    </row>
    <row r="48" spans="1:19" s="4" customFormat="1" ht="138" hidden="1">
      <c r="A48" s="58">
        <v>40</v>
      </c>
      <c r="B48" s="59" t="s">
        <v>86</v>
      </c>
      <c r="C48" s="83" t="s">
        <v>89</v>
      </c>
      <c r="D48" s="61" t="s">
        <v>69</v>
      </c>
      <c r="E48" s="70" t="s">
        <v>31</v>
      </c>
      <c r="F48" s="76"/>
      <c r="G48" s="84">
        <v>180221</v>
      </c>
      <c r="H48" s="84">
        <v>180221</v>
      </c>
      <c r="I48" s="22"/>
      <c r="J48" s="59"/>
      <c r="K48" s="59"/>
      <c r="L48" s="58"/>
      <c r="M48" s="59"/>
      <c r="N48" s="59"/>
      <c r="O48" s="59"/>
      <c r="P48" s="59"/>
      <c r="Q48" s="59"/>
      <c r="R48" s="59"/>
      <c r="S48" s="237"/>
    </row>
    <row r="49" spans="1:19" s="4" customFormat="1" ht="151.80000000000001" hidden="1">
      <c r="A49" s="58">
        <v>41</v>
      </c>
      <c r="B49" s="59" t="s">
        <v>86</v>
      </c>
      <c r="C49" s="83" t="s">
        <v>90</v>
      </c>
      <c r="D49" s="61" t="s">
        <v>69</v>
      </c>
      <c r="E49" s="70" t="s">
        <v>31</v>
      </c>
      <c r="F49" s="76"/>
      <c r="G49" s="84">
        <v>171210</v>
      </c>
      <c r="H49" s="84">
        <v>171210</v>
      </c>
      <c r="I49" s="22"/>
      <c r="J49" s="59"/>
      <c r="K49" s="59"/>
      <c r="L49" s="58"/>
      <c r="M49" s="59"/>
      <c r="N49" s="59"/>
      <c r="O49" s="59"/>
      <c r="P49" s="59"/>
      <c r="Q49" s="59"/>
      <c r="R49" s="59"/>
      <c r="S49" s="237"/>
    </row>
    <row r="50" spans="1:19" s="4" customFormat="1" ht="41.4" hidden="1">
      <c r="A50" s="58">
        <v>42</v>
      </c>
      <c r="B50" s="59" t="s">
        <v>86</v>
      </c>
      <c r="C50" s="85" t="s">
        <v>91</v>
      </c>
      <c r="D50" s="61" t="s">
        <v>18</v>
      </c>
      <c r="E50" s="70"/>
      <c r="F50" s="86">
        <v>99.51</v>
      </c>
      <c r="G50" s="87">
        <v>100</v>
      </c>
      <c r="H50" s="87">
        <v>100</v>
      </c>
      <c r="J50" s="59">
        <v>100</v>
      </c>
      <c r="K50" s="59"/>
      <c r="L50" s="58"/>
      <c r="M50" s="59">
        <v>100</v>
      </c>
      <c r="N50" s="59">
        <v>100</v>
      </c>
      <c r="O50" s="59">
        <v>100</v>
      </c>
      <c r="P50" s="59">
        <v>100</v>
      </c>
      <c r="Q50" s="59"/>
      <c r="R50" s="59"/>
      <c r="S50" s="237"/>
    </row>
    <row r="51" spans="1:19" s="4" customFormat="1" ht="96" hidden="1">
      <c r="A51" s="58">
        <v>43</v>
      </c>
      <c r="B51" s="59" t="s">
        <v>23</v>
      </c>
      <c r="C51" s="60" t="s">
        <v>92</v>
      </c>
      <c r="D51" s="79" t="s">
        <v>18</v>
      </c>
      <c r="E51" s="70" t="s">
        <v>93</v>
      </c>
      <c r="F51" s="76">
        <v>80.63</v>
      </c>
      <c r="G51" s="77">
        <v>81.72</v>
      </c>
      <c r="H51" s="77">
        <v>81.72</v>
      </c>
      <c r="I51" s="22"/>
      <c r="J51" s="59"/>
      <c r="K51" s="59"/>
      <c r="L51" s="58"/>
      <c r="M51" s="59"/>
      <c r="N51" s="59"/>
      <c r="O51" s="59"/>
      <c r="P51" s="59"/>
      <c r="Q51" s="59"/>
      <c r="R51" s="59"/>
      <c r="S51" s="237"/>
    </row>
    <row r="52" spans="1:19" s="4" customFormat="1" ht="65.25" hidden="1" customHeight="1">
      <c r="A52" s="58">
        <v>44</v>
      </c>
      <c r="B52" s="59" t="s">
        <v>94</v>
      </c>
      <c r="C52" s="78" t="s">
        <v>95</v>
      </c>
      <c r="D52" s="79" t="s">
        <v>18</v>
      </c>
      <c r="E52" s="70" t="s">
        <v>28</v>
      </c>
      <c r="F52" s="76">
        <v>80.63</v>
      </c>
      <c r="G52" s="88">
        <v>81.716919288820705</v>
      </c>
      <c r="H52" s="88">
        <v>81.716919288820705</v>
      </c>
      <c r="I52" s="22"/>
      <c r="J52" s="59"/>
      <c r="K52" s="59"/>
      <c r="L52" s="58"/>
      <c r="M52" s="59"/>
      <c r="N52" s="59"/>
      <c r="O52" s="59"/>
      <c r="P52" s="59"/>
      <c r="Q52" s="59"/>
      <c r="R52" s="59"/>
      <c r="S52" s="237"/>
    </row>
    <row r="53" spans="1:19" s="4" customFormat="1" ht="84" hidden="1">
      <c r="A53" s="58">
        <v>45</v>
      </c>
      <c r="B53" s="59" t="s">
        <v>94</v>
      </c>
      <c r="C53" s="78" t="s">
        <v>96</v>
      </c>
      <c r="D53" s="79" t="s">
        <v>18</v>
      </c>
      <c r="E53" s="251" t="s">
        <v>97</v>
      </c>
      <c r="F53" s="88">
        <f>100-F52</f>
        <v>19.370000000000005</v>
      </c>
      <c r="G53" s="88">
        <f>100-G52</f>
        <v>18.283080711179295</v>
      </c>
      <c r="H53" s="88">
        <f>100-H52</f>
        <v>18.283080711179295</v>
      </c>
      <c r="I53" s="22"/>
      <c r="J53" s="59"/>
      <c r="K53" s="59"/>
      <c r="L53" s="58"/>
      <c r="M53" s="59"/>
      <c r="N53" s="59"/>
      <c r="O53" s="59"/>
      <c r="P53" s="59"/>
      <c r="Q53" s="59"/>
      <c r="R53" s="59"/>
      <c r="S53" s="237"/>
    </row>
    <row r="54" spans="1:19" s="4" customFormat="1" ht="132" hidden="1">
      <c r="A54" s="58">
        <v>46</v>
      </c>
      <c r="B54" s="59" t="s">
        <v>86</v>
      </c>
      <c r="C54" s="60" t="s">
        <v>98</v>
      </c>
      <c r="D54" s="79" t="s">
        <v>18</v>
      </c>
      <c r="E54" s="70" t="s">
        <v>99</v>
      </c>
      <c r="F54" s="76"/>
      <c r="G54" s="89">
        <v>28.6</v>
      </c>
      <c r="H54" s="89">
        <v>28.6</v>
      </c>
      <c r="I54" s="208"/>
      <c r="J54" s="59"/>
      <c r="K54" s="59"/>
      <c r="L54" s="58"/>
      <c r="M54" s="59"/>
      <c r="N54" s="59"/>
      <c r="O54" s="59"/>
      <c r="P54" s="59"/>
      <c r="Q54" s="59"/>
      <c r="R54" s="59"/>
      <c r="S54" s="237"/>
    </row>
    <row r="55" spans="1:19" s="4" customFormat="1" ht="138" hidden="1">
      <c r="A55" s="58">
        <v>47</v>
      </c>
      <c r="B55" s="59" t="s">
        <v>86</v>
      </c>
      <c r="C55" s="83" t="s">
        <v>100</v>
      </c>
      <c r="D55" s="61" t="s">
        <v>69</v>
      </c>
      <c r="E55" s="70" t="s">
        <v>31</v>
      </c>
      <c r="F55" s="76"/>
      <c r="G55" s="90">
        <v>255555</v>
      </c>
      <c r="H55" s="90">
        <v>255555</v>
      </c>
      <c r="I55" s="208"/>
      <c r="J55" s="59"/>
      <c r="K55" s="59"/>
      <c r="L55" s="58"/>
      <c r="M55" s="59"/>
      <c r="N55" s="59"/>
      <c r="O55" s="59"/>
      <c r="P55" s="59"/>
      <c r="Q55" s="59"/>
      <c r="R55" s="59"/>
      <c r="S55" s="237"/>
    </row>
    <row r="56" spans="1:19" s="4" customFormat="1" ht="165.6" hidden="1">
      <c r="A56" s="58">
        <v>48</v>
      </c>
      <c r="B56" s="59" t="s">
        <v>86</v>
      </c>
      <c r="C56" s="83" t="s">
        <v>101</v>
      </c>
      <c r="D56" s="61" t="s">
        <v>69</v>
      </c>
      <c r="E56" s="70" t="s">
        <v>31</v>
      </c>
      <c r="F56" s="76"/>
      <c r="G56" s="91">
        <f>G55-(G55*5%)</f>
        <v>242777.25</v>
      </c>
      <c r="H56" s="91">
        <f>H55-(H55*5%)</f>
        <v>242777.25</v>
      </c>
      <c r="I56" s="208"/>
      <c r="J56" s="59"/>
      <c r="K56" s="59"/>
      <c r="L56" s="58"/>
      <c r="M56" s="59"/>
      <c r="N56" s="59"/>
      <c r="O56" s="59"/>
      <c r="P56" s="59"/>
      <c r="Q56" s="59"/>
      <c r="R56" s="59"/>
      <c r="S56" s="237"/>
    </row>
    <row r="57" spans="1:19" s="4" customFormat="1" ht="234.6" hidden="1">
      <c r="A57" s="58">
        <v>49</v>
      </c>
      <c r="B57" s="59" t="s">
        <v>86</v>
      </c>
      <c r="C57" s="83" t="s">
        <v>102</v>
      </c>
      <c r="D57" s="61" t="s">
        <v>69</v>
      </c>
      <c r="E57" s="70" t="s">
        <v>31</v>
      </c>
      <c r="F57" s="76"/>
      <c r="G57" s="92">
        <v>855</v>
      </c>
      <c r="H57" s="92">
        <v>855</v>
      </c>
      <c r="I57" s="208"/>
      <c r="J57" s="59"/>
      <c r="K57" s="59"/>
      <c r="L57" s="58"/>
      <c r="M57" s="59"/>
      <c r="N57" s="59"/>
      <c r="O57" s="59"/>
      <c r="P57" s="59"/>
      <c r="Q57" s="59"/>
      <c r="R57" s="59"/>
      <c r="S57" s="237"/>
    </row>
    <row r="58" spans="1:19" s="4" customFormat="1" ht="138" hidden="1">
      <c r="A58" s="58">
        <v>50</v>
      </c>
      <c r="B58" s="59" t="s">
        <v>86</v>
      </c>
      <c r="C58" s="93" t="s">
        <v>103</v>
      </c>
      <c r="D58" s="94" t="s">
        <v>69</v>
      </c>
      <c r="E58" s="95" t="s">
        <v>31</v>
      </c>
      <c r="F58" s="76"/>
      <c r="G58" s="96">
        <v>29910</v>
      </c>
      <c r="H58" s="96">
        <v>29910</v>
      </c>
      <c r="I58" s="209"/>
      <c r="J58" s="114"/>
      <c r="K58" s="114"/>
      <c r="L58" s="220"/>
      <c r="M58" s="114"/>
      <c r="N58" s="114"/>
      <c r="O58" s="114"/>
      <c r="P58" s="114"/>
      <c r="Q58" s="114"/>
      <c r="R58" s="59"/>
      <c r="S58" s="237"/>
    </row>
    <row r="59" spans="1:19" s="4" customFormat="1" ht="179.4" hidden="1">
      <c r="A59" s="58">
        <v>51</v>
      </c>
      <c r="B59" s="59" t="s">
        <v>86</v>
      </c>
      <c r="C59" s="97" t="s">
        <v>104</v>
      </c>
      <c r="D59" s="61" t="s">
        <v>69</v>
      </c>
      <c r="E59" s="70" t="s">
        <v>31</v>
      </c>
      <c r="F59" s="76"/>
      <c r="G59" s="98">
        <f>G58-(G58*5%)</f>
        <v>28414.5</v>
      </c>
      <c r="H59" s="98">
        <f>H58-(H58*5%)</f>
        <v>28414.5</v>
      </c>
      <c r="I59" s="22"/>
      <c r="J59" s="59"/>
      <c r="K59" s="59"/>
      <c r="L59" s="58"/>
      <c r="M59" s="59"/>
      <c r="N59" s="59"/>
      <c r="O59" s="59"/>
      <c r="P59" s="59"/>
      <c r="Q59" s="59"/>
      <c r="R59" s="59"/>
      <c r="S59" s="238"/>
    </row>
    <row r="60" spans="1:19" s="4" customFormat="1" ht="55.2" hidden="1">
      <c r="A60" s="58">
        <v>52</v>
      </c>
      <c r="B60" s="59" t="s">
        <v>86</v>
      </c>
      <c r="C60" s="97" t="s">
        <v>105</v>
      </c>
      <c r="D60" s="61"/>
      <c r="E60" s="70"/>
      <c r="F60" s="76">
        <v>99.73</v>
      </c>
      <c r="G60" s="98">
        <v>100</v>
      </c>
      <c r="H60" s="98">
        <v>100</v>
      </c>
      <c r="I60" s="210"/>
      <c r="J60" s="98">
        <v>100</v>
      </c>
      <c r="K60" s="98"/>
      <c r="L60" s="221"/>
      <c r="M60" s="98">
        <v>100</v>
      </c>
      <c r="N60" s="98">
        <v>100</v>
      </c>
      <c r="O60" s="98">
        <v>100</v>
      </c>
      <c r="P60" s="98">
        <v>100</v>
      </c>
      <c r="Q60" s="59"/>
      <c r="R60" s="59"/>
      <c r="S60" s="125"/>
    </row>
    <row r="61" spans="1:19" s="3" customFormat="1" ht="24" hidden="1" customHeight="1">
      <c r="A61" s="99">
        <v>53</v>
      </c>
      <c r="B61" s="100" t="s">
        <v>21</v>
      </c>
      <c r="C61" s="262" t="s">
        <v>106</v>
      </c>
      <c r="D61" s="101"/>
      <c r="E61" s="252"/>
      <c r="F61" s="102"/>
      <c r="G61" s="103"/>
      <c r="H61" s="103"/>
      <c r="I61" s="211"/>
      <c r="J61" s="115"/>
      <c r="K61" s="115"/>
      <c r="L61" s="101"/>
      <c r="M61" s="115"/>
      <c r="N61" s="115"/>
      <c r="O61" s="115"/>
      <c r="P61" s="115"/>
      <c r="Q61" s="116"/>
      <c r="R61" s="100"/>
      <c r="S61" s="99" t="s">
        <v>107</v>
      </c>
    </row>
    <row r="62" spans="1:19" s="4" customFormat="1" ht="168" hidden="1">
      <c r="A62" s="104">
        <v>54</v>
      </c>
      <c r="B62" s="105" t="s">
        <v>23</v>
      </c>
      <c r="C62" s="190" t="s">
        <v>108</v>
      </c>
      <c r="D62" s="191" t="s">
        <v>18</v>
      </c>
      <c r="E62" s="192" t="s">
        <v>109</v>
      </c>
      <c r="F62" s="106">
        <f>SUM(F64/F63)*100</f>
        <v>90.28614008941878</v>
      </c>
      <c r="G62" s="106">
        <f>SUM(G64/G63)*100</f>
        <v>92.297435092948461</v>
      </c>
      <c r="H62" s="106">
        <f>SUM(H64/H63)*100</f>
        <v>92.297435092948461</v>
      </c>
      <c r="I62" s="212"/>
      <c r="J62" s="106" t="e">
        <f>SUM(J64/J63)*100</f>
        <v>#DIV/0!</v>
      </c>
      <c r="K62" s="106"/>
      <c r="L62" s="222"/>
      <c r="M62" s="106" t="e">
        <f>SUM(M64/M63)*100</f>
        <v>#DIV/0!</v>
      </c>
      <c r="N62" s="106" t="e">
        <f>SUM(N64/N63)*100</f>
        <v>#DIV/0!</v>
      </c>
      <c r="O62" s="106" t="e">
        <f>SUM(O64/O63)*100</f>
        <v>#DIV/0!</v>
      </c>
      <c r="P62" s="106" t="e">
        <f>SUM(P64/P63)*100</f>
        <v>#DIV/0!</v>
      </c>
      <c r="Q62" s="105"/>
      <c r="R62" s="105"/>
      <c r="S62" s="126"/>
    </row>
    <row r="63" spans="1:19" s="4" customFormat="1" ht="28.8" hidden="1">
      <c r="A63" s="104">
        <v>55</v>
      </c>
      <c r="B63" s="105"/>
      <c r="C63" s="107" t="s">
        <v>110</v>
      </c>
      <c r="D63" s="108" t="s">
        <v>111</v>
      </c>
      <c r="E63" s="109" t="s">
        <v>31</v>
      </c>
      <c r="F63" s="110">
        <v>63745</v>
      </c>
      <c r="G63" s="110">
        <v>63745</v>
      </c>
      <c r="H63" s="110">
        <v>63745</v>
      </c>
      <c r="I63" s="22"/>
      <c r="J63" s="105"/>
      <c r="K63" s="105"/>
      <c r="L63" s="104"/>
      <c r="M63" s="105"/>
      <c r="N63" s="105"/>
      <c r="O63" s="105"/>
      <c r="P63" s="105"/>
      <c r="Q63" s="105"/>
      <c r="R63" s="105"/>
      <c r="S63" s="126"/>
    </row>
    <row r="64" spans="1:19" s="4" customFormat="1" ht="28.8" hidden="1">
      <c r="A64" s="104">
        <v>56</v>
      </c>
      <c r="B64" s="105"/>
      <c r="C64" s="107" t="s">
        <v>112</v>
      </c>
      <c r="D64" s="108" t="s">
        <v>111</v>
      </c>
      <c r="E64" s="109" t="s">
        <v>31</v>
      </c>
      <c r="F64" s="111">
        <v>57552.9</v>
      </c>
      <c r="G64" s="110">
        <v>58835</v>
      </c>
      <c r="H64" s="110">
        <v>58835</v>
      </c>
      <c r="I64" s="22"/>
      <c r="J64" s="105"/>
      <c r="K64" s="105"/>
      <c r="L64" s="104"/>
      <c r="M64" s="105"/>
      <c r="N64" s="105"/>
      <c r="O64" s="105"/>
      <c r="P64" s="105"/>
      <c r="Q64" s="105"/>
      <c r="R64" s="105"/>
      <c r="S64" s="126"/>
    </row>
    <row r="65" spans="1:19" s="4" customFormat="1" ht="45" hidden="1" customHeight="1">
      <c r="A65" s="104">
        <v>57</v>
      </c>
      <c r="B65" s="105" t="s">
        <v>23</v>
      </c>
      <c r="C65" s="190" t="s">
        <v>113</v>
      </c>
      <c r="D65" s="191" t="s">
        <v>18</v>
      </c>
      <c r="E65" s="192" t="s">
        <v>114</v>
      </c>
      <c r="F65" s="127">
        <f>SUM(F66+F67)/2*100%</f>
        <v>49.71</v>
      </c>
      <c r="G65" s="127">
        <f>SUM(G66+G67)/2*100%</f>
        <v>49.61</v>
      </c>
      <c r="H65" s="127">
        <f>SUM(H66+H67)/2*100%</f>
        <v>49.61</v>
      </c>
      <c r="I65" s="22"/>
      <c r="J65" s="105"/>
      <c r="K65" s="105"/>
      <c r="L65" s="104"/>
      <c r="M65" s="105"/>
      <c r="N65" s="105"/>
      <c r="O65" s="105"/>
      <c r="P65" s="105"/>
      <c r="Q65" s="105"/>
      <c r="R65" s="105"/>
      <c r="S65" s="126"/>
    </row>
    <row r="66" spans="1:19" s="4" customFormat="1" ht="33" hidden="1" customHeight="1">
      <c r="A66" s="104">
        <v>58</v>
      </c>
      <c r="B66" s="105"/>
      <c r="C66" s="128" t="s">
        <v>115</v>
      </c>
      <c r="D66" s="191" t="s">
        <v>18</v>
      </c>
      <c r="E66" s="192" t="s">
        <v>116</v>
      </c>
      <c r="F66" s="129">
        <v>55.42</v>
      </c>
      <c r="G66" s="130">
        <v>56.22</v>
      </c>
      <c r="H66" s="130">
        <v>56.22</v>
      </c>
      <c r="I66" s="22"/>
      <c r="J66" s="105"/>
      <c r="K66" s="105"/>
      <c r="L66" s="104"/>
      <c r="M66" s="105"/>
      <c r="N66" s="105"/>
      <c r="O66" s="105"/>
      <c r="P66" s="105"/>
      <c r="Q66" s="105"/>
      <c r="R66" s="105"/>
      <c r="S66" s="126"/>
    </row>
    <row r="67" spans="1:19" s="4" customFormat="1" ht="28.5" hidden="1" customHeight="1">
      <c r="A67" s="104">
        <v>59</v>
      </c>
      <c r="B67" s="105"/>
      <c r="C67" s="128" t="s">
        <v>117</v>
      </c>
      <c r="D67" s="191" t="s">
        <v>18</v>
      </c>
      <c r="E67" s="192" t="s">
        <v>118</v>
      </c>
      <c r="F67" s="129">
        <v>44</v>
      </c>
      <c r="G67" s="130">
        <v>43</v>
      </c>
      <c r="H67" s="130">
        <v>43</v>
      </c>
      <c r="I67" s="22"/>
      <c r="J67" s="105"/>
      <c r="K67" s="105"/>
      <c r="L67" s="104"/>
      <c r="M67" s="105"/>
      <c r="N67" s="105"/>
      <c r="O67" s="105"/>
      <c r="P67" s="105"/>
      <c r="Q67" s="105"/>
      <c r="R67" s="105"/>
      <c r="S67" s="126"/>
    </row>
    <row r="68" spans="1:19" s="4" customFormat="1" ht="46.5" hidden="1" customHeight="1">
      <c r="A68" s="104">
        <v>60</v>
      </c>
      <c r="B68" s="131" t="s">
        <v>54</v>
      </c>
      <c r="C68" s="128" t="s">
        <v>119</v>
      </c>
      <c r="D68" s="193" t="s">
        <v>31</v>
      </c>
      <c r="E68" s="133" t="s">
        <v>120</v>
      </c>
      <c r="F68" s="134">
        <f>(F62+F65)/2</f>
        <v>69.998070044709394</v>
      </c>
      <c r="G68" s="134">
        <f>(G62+G65)/2</f>
        <v>70.953717546474223</v>
      </c>
      <c r="H68" s="134">
        <f>(H62+H65)/2</f>
        <v>70.953717546474223</v>
      </c>
      <c r="I68" s="22"/>
      <c r="J68" s="105"/>
      <c r="K68" s="105"/>
      <c r="L68" s="104"/>
      <c r="M68" s="105"/>
      <c r="N68" s="105"/>
      <c r="O68" s="105"/>
      <c r="P68" s="105"/>
      <c r="Q68" s="105"/>
      <c r="R68" s="105"/>
      <c r="S68" s="126"/>
    </row>
    <row r="69" spans="1:19" s="4" customFormat="1" ht="25.5" hidden="1" customHeight="1">
      <c r="A69" s="104">
        <v>61</v>
      </c>
      <c r="B69" s="105" t="s">
        <v>26</v>
      </c>
      <c r="C69" s="128" t="s">
        <v>121</v>
      </c>
      <c r="D69" s="132" t="s">
        <v>18</v>
      </c>
      <c r="E69" s="133" t="s">
        <v>122</v>
      </c>
      <c r="F69" s="134">
        <f>F71/F70*100</f>
        <v>69.286026634863845</v>
      </c>
      <c r="G69" s="134">
        <f>G71/G70*100</f>
        <v>71.583383025243492</v>
      </c>
      <c r="H69" s="134">
        <f>H71/H70*100</f>
        <v>71.583383025243492</v>
      </c>
      <c r="I69" s="22"/>
      <c r="J69" s="105"/>
      <c r="K69" s="105"/>
      <c r="L69" s="104"/>
      <c r="M69" s="105"/>
      <c r="N69" s="105"/>
      <c r="O69" s="105"/>
      <c r="P69" s="105"/>
      <c r="Q69" s="105"/>
      <c r="R69" s="105"/>
      <c r="S69" s="126"/>
    </row>
    <row r="70" spans="1:19" s="4" customFormat="1" ht="15" hidden="1" customHeight="1">
      <c r="A70" s="104">
        <v>62</v>
      </c>
      <c r="B70" s="105"/>
      <c r="C70" s="107" t="s">
        <v>123</v>
      </c>
      <c r="D70" s="135" t="s">
        <v>124</v>
      </c>
      <c r="E70" s="109" t="s">
        <v>31</v>
      </c>
      <c r="F70" s="136">
        <v>5031</v>
      </c>
      <c r="G70" s="136">
        <v>5031</v>
      </c>
      <c r="H70" s="136">
        <v>5031</v>
      </c>
      <c r="I70" s="22"/>
      <c r="J70" s="105"/>
      <c r="K70" s="105"/>
      <c r="L70" s="104"/>
      <c r="M70" s="105"/>
      <c r="N70" s="105"/>
      <c r="O70" s="105"/>
      <c r="P70" s="105"/>
      <c r="Q70" s="105"/>
      <c r="R70" s="105"/>
      <c r="S70" s="126"/>
    </row>
    <row r="71" spans="1:19" s="4" customFormat="1" ht="15" hidden="1" customHeight="1">
      <c r="A71" s="104">
        <v>63</v>
      </c>
      <c r="B71" s="105"/>
      <c r="C71" s="137" t="s">
        <v>125</v>
      </c>
      <c r="D71" s="135" t="s">
        <v>124</v>
      </c>
      <c r="E71" s="109" t="s">
        <v>31</v>
      </c>
      <c r="F71" s="111">
        <v>3485.78</v>
      </c>
      <c r="G71" s="138">
        <v>3601.36</v>
      </c>
      <c r="H71" s="138">
        <v>3601.36</v>
      </c>
      <c r="I71" s="22"/>
      <c r="J71" s="105"/>
      <c r="K71" s="105"/>
      <c r="L71" s="104"/>
      <c r="M71" s="105"/>
      <c r="N71" s="105"/>
      <c r="O71" s="105"/>
      <c r="P71" s="105"/>
      <c r="Q71" s="105"/>
      <c r="R71" s="105"/>
      <c r="S71" s="126"/>
    </row>
    <row r="72" spans="1:19" s="4" customFormat="1" ht="29.25" hidden="1" customHeight="1">
      <c r="A72" s="104">
        <v>64</v>
      </c>
      <c r="B72" s="105" t="s">
        <v>26</v>
      </c>
      <c r="C72" s="137" t="s">
        <v>126</v>
      </c>
      <c r="D72" s="135" t="s">
        <v>124</v>
      </c>
      <c r="E72" s="109" t="s">
        <v>31</v>
      </c>
      <c r="F72" s="139"/>
      <c r="G72" s="140" t="s">
        <v>127</v>
      </c>
      <c r="H72" s="140" t="s">
        <v>127</v>
      </c>
      <c r="I72" s="22"/>
      <c r="J72" s="105"/>
      <c r="K72" s="105"/>
      <c r="L72" s="104"/>
      <c r="M72" s="105"/>
      <c r="N72" s="105"/>
      <c r="O72" s="105"/>
      <c r="P72" s="105"/>
      <c r="Q72" s="105"/>
      <c r="R72" s="105"/>
      <c r="S72" s="126"/>
    </row>
    <row r="73" spans="1:19" s="4" customFormat="1" ht="35.25" hidden="1" customHeight="1">
      <c r="A73" s="104">
        <v>65</v>
      </c>
      <c r="B73" s="105" t="s">
        <v>26</v>
      </c>
      <c r="C73" s="137" t="s">
        <v>128</v>
      </c>
      <c r="D73" s="135" t="s">
        <v>124</v>
      </c>
      <c r="E73" s="109" t="s">
        <v>31</v>
      </c>
      <c r="F73" s="139"/>
      <c r="G73" s="140" t="s">
        <v>127</v>
      </c>
      <c r="H73" s="140" t="s">
        <v>127</v>
      </c>
      <c r="I73" s="22"/>
      <c r="J73" s="105"/>
      <c r="K73" s="105"/>
      <c r="L73" s="104"/>
      <c r="M73" s="105"/>
      <c r="N73" s="105"/>
      <c r="O73" s="105"/>
      <c r="P73" s="105"/>
      <c r="Q73" s="105"/>
      <c r="R73" s="105"/>
      <c r="S73" s="126"/>
    </row>
    <row r="74" spans="1:19" s="4" customFormat="1" ht="50.25" hidden="1" customHeight="1">
      <c r="A74" s="104">
        <v>66</v>
      </c>
      <c r="B74" s="105" t="s">
        <v>26</v>
      </c>
      <c r="C74" s="137" t="s">
        <v>129</v>
      </c>
      <c r="D74" s="135" t="s">
        <v>30</v>
      </c>
      <c r="E74" s="109" t="s">
        <v>31</v>
      </c>
      <c r="F74" s="139"/>
      <c r="G74" s="140" t="s">
        <v>127</v>
      </c>
      <c r="H74" s="140" t="s">
        <v>127</v>
      </c>
      <c r="I74" s="22"/>
      <c r="J74" s="105"/>
      <c r="K74" s="105"/>
      <c r="L74" s="104"/>
      <c r="M74" s="105"/>
      <c r="N74" s="105"/>
      <c r="O74" s="105"/>
      <c r="P74" s="105"/>
      <c r="Q74" s="105"/>
      <c r="R74" s="105"/>
      <c r="S74" s="126"/>
    </row>
    <row r="75" spans="1:19" s="4" customFormat="1" ht="50.25" hidden="1" customHeight="1">
      <c r="A75" s="104"/>
      <c r="B75" s="105"/>
      <c r="C75" s="137" t="s">
        <v>130</v>
      </c>
      <c r="D75" s="135" t="s">
        <v>18</v>
      </c>
      <c r="E75" s="253" t="s">
        <v>127</v>
      </c>
      <c r="F75" s="139"/>
      <c r="G75" s="140"/>
      <c r="H75" s="140"/>
      <c r="I75" s="22"/>
      <c r="J75" s="105"/>
      <c r="K75" s="105"/>
      <c r="L75" s="104"/>
      <c r="M75" s="105"/>
      <c r="N75" s="105"/>
      <c r="O75" s="105"/>
      <c r="P75" s="105"/>
      <c r="Q75" s="105"/>
      <c r="R75" s="105"/>
      <c r="S75" s="126"/>
    </row>
    <row r="76" spans="1:19" s="3" customFormat="1" ht="39.75" hidden="1" customHeight="1">
      <c r="A76" s="141">
        <v>67</v>
      </c>
      <c r="B76" s="142" t="s">
        <v>21</v>
      </c>
      <c r="C76" s="225" t="s">
        <v>131</v>
      </c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7"/>
      <c r="R76" s="180"/>
      <c r="S76" s="181" t="s">
        <v>132</v>
      </c>
    </row>
    <row r="77" spans="1:19" s="4" customFormat="1" ht="39" hidden="1" customHeight="1">
      <c r="A77" s="143">
        <v>68</v>
      </c>
      <c r="B77" s="144" t="s">
        <v>23</v>
      </c>
      <c r="C77" s="194" t="s">
        <v>133</v>
      </c>
      <c r="D77" s="195" t="s">
        <v>18</v>
      </c>
      <c r="E77" s="145" t="s">
        <v>134</v>
      </c>
      <c r="F77" s="146">
        <f>(1+4+7)/174*100</f>
        <v>6.8965517241379306</v>
      </c>
      <c r="G77" s="147">
        <v>7.47</v>
      </c>
      <c r="H77" s="147">
        <v>7.47</v>
      </c>
      <c r="I77" s="22"/>
      <c r="J77" s="144"/>
      <c r="K77" s="144"/>
      <c r="L77" s="143"/>
      <c r="M77" s="144"/>
      <c r="N77" s="144"/>
      <c r="O77" s="144"/>
      <c r="P77" s="144"/>
      <c r="Q77" s="144"/>
      <c r="R77" s="144"/>
      <c r="S77" s="182"/>
    </row>
    <row r="78" spans="1:19" s="4" customFormat="1" ht="216" hidden="1">
      <c r="A78" s="143">
        <v>69</v>
      </c>
      <c r="B78" s="144"/>
      <c r="C78" s="194" t="s">
        <v>135</v>
      </c>
      <c r="D78" s="195" t="s">
        <v>136</v>
      </c>
      <c r="E78" s="148" t="s">
        <v>137</v>
      </c>
      <c r="F78" s="149">
        <f>1+4+4</f>
        <v>9</v>
      </c>
      <c r="G78" s="150">
        <v>13</v>
      </c>
      <c r="H78" s="150">
        <v>13</v>
      </c>
      <c r="I78" s="22"/>
      <c r="J78" s="144"/>
      <c r="K78" s="144"/>
      <c r="L78" s="143"/>
      <c r="M78" s="144"/>
      <c r="N78" s="144"/>
      <c r="O78" s="144"/>
      <c r="P78" s="144"/>
      <c r="Q78" s="144"/>
      <c r="R78" s="144"/>
      <c r="S78" s="182"/>
    </row>
    <row r="79" spans="1:19" s="3" customFormat="1" ht="33" hidden="1" customHeight="1">
      <c r="A79" s="151">
        <v>70</v>
      </c>
      <c r="B79" s="152" t="s">
        <v>21</v>
      </c>
      <c r="C79" s="228" t="s">
        <v>138</v>
      </c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30"/>
      <c r="R79" s="183"/>
      <c r="S79" s="184" t="s">
        <v>139</v>
      </c>
    </row>
    <row r="80" spans="1:19" s="4" customFormat="1" ht="45" hidden="1" customHeight="1">
      <c r="A80" s="153">
        <v>71</v>
      </c>
      <c r="B80" s="154" t="s">
        <v>23</v>
      </c>
      <c r="C80" s="155" t="s">
        <v>140</v>
      </c>
      <c r="D80" s="156" t="s">
        <v>18</v>
      </c>
      <c r="E80" s="157" t="s">
        <v>141</v>
      </c>
      <c r="F80" s="158">
        <f>42/50*100</f>
        <v>84</v>
      </c>
      <c r="G80" s="159">
        <v>100</v>
      </c>
      <c r="H80" s="159">
        <v>100</v>
      </c>
      <c r="I80" s="22"/>
      <c r="J80" s="154"/>
      <c r="K80" s="154"/>
      <c r="L80" s="153"/>
      <c r="M80" s="154"/>
      <c r="N80" s="154"/>
      <c r="O80" s="154"/>
      <c r="P80" s="154"/>
      <c r="Q80" s="154"/>
      <c r="R80" s="154"/>
      <c r="S80" s="185"/>
    </row>
    <row r="81" spans="1:19" s="6" customFormat="1" ht="78" hidden="1">
      <c r="A81" s="160">
        <v>72</v>
      </c>
      <c r="B81" s="161" t="s">
        <v>54</v>
      </c>
      <c r="C81" s="162" t="s">
        <v>142</v>
      </c>
      <c r="D81" s="163" t="s">
        <v>18</v>
      </c>
      <c r="E81" s="254" t="s">
        <v>28</v>
      </c>
      <c r="F81" s="164">
        <v>100</v>
      </c>
      <c r="G81" s="164"/>
      <c r="H81" s="164"/>
      <c r="I81" s="118"/>
      <c r="J81" s="178"/>
      <c r="K81" s="178"/>
      <c r="L81" s="160"/>
      <c r="M81" s="178"/>
      <c r="N81" s="178"/>
      <c r="O81" s="178"/>
      <c r="P81" s="178"/>
      <c r="Q81" s="178"/>
      <c r="R81" s="178"/>
      <c r="S81" s="186"/>
    </row>
    <row r="82" spans="1:19" s="7" customFormat="1" ht="93.6" hidden="1">
      <c r="A82" s="165">
        <v>73</v>
      </c>
      <c r="B82" s="166" t="s">
        <v>143</v>
      </c>
      <c r="C82" s="167" t="s">
        <v>144</v>
      </c>
      <c r="D82" s="168" t="s">
        <v>18</v>
      </c>
      <c r="E82" s="255" t="s">
        <v>28</v>
      </c>
      <c r="F82" s="169">
        <v>100</v>
      </c>
      <c r="G82" s="169">
        <v>100</v>
      </c>
      <c r="H82" s="169">
        <v>100</v>
      </c>
      <c r="I82" s="213"/>
      <c r="J82" s="179"/>
      <c r="K82" s="179"/>
      <c r="L82" s="165"/>
      <c r="M82" s="179"/>
      <c r="N82" s="179"/>
      <c r="O82" s="179"/>
      <c r="P82" s="179"/>
      <c r="Q82" s="179"/>
      <c r="R82" s="179"/>
      <c r="S82" s="187"/>
    </row>
    <row r="83" spans="1:19" s="4" customFormat="1" ht="43.2" hidden="1">
      <c r="A83" s="153">
        <v>74</v>
      </c>
      <c r="B83" s="154" t="s">
        <v>26</v>
      </c>
      <c r="C83" s="170" t="s">
        <v>145</v>
      </c>
      <c r="D83" s="171" t="s">
        <v>146</v>
      </c>
      <c r="E83" s="174" t="s">
        <v>31</v>
      </c>
      <c r="F83" s="159"/>
      <c r="G83" s="172" t="s">
        <v>127</v>
      </c>
      <c r="H83" s="172" t="s">
        <v>127</v>
      </c>
      <c r="I83" s="22"/>
      <c r="J83" s="154"/>
      <c r="K83" s="154"/>
      <c r="L83" s="153"/>
      <c r="M83" s="154"/>
      <c r="N83" s="154"/>
      <c r="O83" s="154"/>
      <c r="P83" s="154"/>
      <c r="Q83" s="154"/>
      <c r="R83" s="154"/>
      <c r="S83" s="185"/>
    </row>
    <row r="84" spans="1:19" s="4" customFormat="1" ht="57.6" hidden="1">
      <c r="A84" s="153">
        <v>75</v>
      </c>
      <c r="B84" s="154" t="s">
        <v>26</v>
      </c>
      <c r="C84" s="170" t="s">
        <v>147</v>
      </c>
      <c r="D84" s="171" t="s">
        <v>148</v>
      </c>
      <c r="E84" s="174" t="s">
        <v>31</v>
      </c>
      <c r="F84" s="159"/>
      <c r="G84" s="172" t="s">
        <v>127</v>
      </c>
      <c r="H84" s="172" t="s">
        <v>127</v>
      </c>
      <c r="I84" s="22"/>
      <c r="J84" s="154"/>
      <c r="K84" s="154"/>
      <c r="L84" s="153"/>
      <c r="M84" s="154"/>
      <c r="N84" s="154"/>
      <c r="O84" s="154"/>
      <c r="P84" s="154"/>
      <c r="Q84" s="154"/>
      <c r="R84" s="154"/>
      <c r="S84" s="185"/>
    </row>
    <row r="85" spans="1:19" s="4" customFormat="1" ht="57.6" hidden="1">
      <c r="A85" s="153">
        <v>76</v>
      </c>
      <c r="B85" s="154" t="s">
        <v>26</v>
      </c>
      <c r="C85" s="170" t="s">
        <v>149</v>
      </c>
      <c r="D85" s="171" t="s">
        <v>146</v>
      </c>
      <c r="E85" s="174" t="s">
        <v>31</v>
      </c>
      <c r="F85" s="159"/>
      <c r="G85" s="172" t="s">
        <v>127</v>
      </c>
      <c r="H85" s="172" t="s">
        <v>127</v>
      </c>
      <c r="I85" s="22"/>
      <c r="J85" s="154"/>
      <c r="K85" s="154"/>
      <c r="L85" s="153"/>
      <c r="M85" s="154"/>
      <c r="N85" s="154"/>
      <c r="O85" s="154"/>
      <c r="P85" s="154"/>
      <c r="Q85" s="154"/>
      <c r="R85" s="154"/>
      <c r="S85" s="185"/>
    </row>
    <row r="86" spans="1:19" s="4" customFormat="1" ht="57.6" hidden="1">
      <c r="A86" s="153">
        <v>77</v>
      </c>
      <c r="B86" s="154" t="s">
        <v>26</v>
      </c>
      <c r="C86" s="170" t="s">
        <v>150</v>
      </c>
      <c r="D86" s="171" t="s">
        <v>151</v>
      </c>
      <c r="E86" s="174" t="s">
        <v>31</v>
      </c>
      <c r="F86" s="159"/>
      <c r="G86" s="172" t="s">
        <v>127</v>
      </c>
      <c r="H86" s="172" t="s">
        <v>127</v>
      </c>
      <c r="I86" s="22"/>
      <c r="J86" s="154"/>
      <c r="K86" s="154"/>
      <c r="L86" s="153"/>
      <c r="M86" s="154"/>
      <c r="N86" s="154"/>
      <c r="O86" s="154"/>
      <c r="P86" s="154"/>
      <c r="Q86" s="154"/>
      <c r="R86" s="154"/>
      <c r="S86" s="185"/>
    </row>
    <row r="87" spans="1:19" s="4" customFormat="1" ht="66.75" hidden="1" customHeight="1">
      <c r="A87" s="153">
        <v>78</v>
      </c>
      <c r="B87" s="154" t="s">
        <v>26</v>
      </c>
      <c r="C87" s="170" t="s">
        <v>152</v>
      </c>
      <c r="D87" s="171" t="s">
        <v>153</v>
      </c>
      <c r="E87" s="174" t="s">
        <v>31</v>
      </c>
      <c r="F87" s="159"/>
      <c r="G87" s="172" t="s">
        <v>127</v>
      </c>
      <c r="H87" s="172" t="s">
        <v>127</v>
      </c>
      <c r="I87" s="22"/>
      <c r="J87" s="154"/>
      <c r="K87" s="154"/>
      <c r="L87" s="153"/>
      <c r="M87" s="154"/>
      <c r="N87" s="154"/>
      <c r="O87" s="154"/>
      <c r="P87" s="154"/>
      <c r="Q87" s="154"/>
      <c r="R87" s="154"/>
      <c r="S87" s="185"/>
    </row>
    <row r="88" spans="1:19" s="4" customFormat="1" ht="43.2" hidden="1">
      <c r="A88" s="153">
        <v>79</v>
      </c>
      <c r="B88" s="154" t="s">
        <v>26</v>
      </c>
      <c r="C88" s="170" t="s">
        <v>154</v>
      </c>
      <c r="D88" s="171" t="s">
        <v>155</v>
      </c>
      <c r="E88" s="174" t="s">
        <v>31</v>
      </c>
      <c r="F88" s="159"/>
      <c r="G88" s="172" t="s">
        <v>127</v>
      </c>
      <c r="H88" s="172" t="s">
        <v>127</v>
      </c>
      <c r="I88" s="22"/>
      <c r="J88" s="154"/>
      <c r="K88" s="154"/>
      <c r="L88" s="153"/>
      <c r="M88" s="154"/>
      <c r="N88" s="154"/>
      <c r="O88" s="154"/>
      <c r="P88" s="154"/>
      <c r="Q88" s="154"/>
      <c r="R88" s="154"/>
      <c r="S88" s="185"/>
    </row>
    <row r="89" spans="1:19" s="4" customFormat="1" ht="43.2" hidden="1">
      <c r="A89" s="153">
        <v>80</v>
      </c>
      <c r="B89" s="154" t="s">
        <v>26</v>
      </c>
      <c r="C89" s="170" t="s">
        <v>156</v>
      </c>
      <c r="D89" s="171" t="s">
        <v>155</v>
      </c>
      <c r="E89" s="174" t="s">
        <v>31</v>
      </c>
      <c r="F89" s="159"/>
      <c r="G89" s="172" t="s">
        <v>127</v>
      </c>
      <c r="H89" s="172" t="s">
        <v>127</v>
      </c>
      <c r="I89" s="22"/>
      <c r="J89" s="154"/>
      <c r="K89" s="154"/>
      <c r="L89" s="153"/>
      <c r="M89" s="154"/>
      <c r="N89" s="154"/>
      <c r="O89" s="154"/>
      <c r="P89" s="154"/>
      <c r="Q89" s="154"/>
      <c r="R89" s="154"/>
      <c r="S89" s="185"/>
    </row>
    <row r="90" spans="1:19" s="4" customFormat="1" ht="180" hidden="1">
      <c r="A90" s="153">
        <v>81</v>
      </c>
      <c r="B90" s="173" t="s">
        <v>54</v>
      </c>
      <c r="C90" s="170" t="s">
        <v>157</v>
      </c>
      <c r="D90" s="171" t="s">
        <v>18</v>
      </c>
      <c r="E90" s="174" t="s">
        <v>158</v>
      </c>
      <c r="F90" s="175"/>
      <c r="G90" s="172" t="s">
        <v>127</v>
      </c>
      <c r="H90" s="172" t="s">
        <v>127</v>
      </c>
      <c r="I90" s="22"/>
      <c r="J90" s="154"/>
      <c r="K90" s="154"/>
      <c r="L90" s="153"/>
      <c r="M90" s="154"/>
      <c r="N90" s="154"/>
      <c r="O90" s="154"/>
      <c r="P90" s="154"/>
      <c r="Q90" s="154"/>
      <c r="R90" s="154"/>
      <c r="S90" s="185"/>
    </row>
    <row r="91" spans="1:19" s="4" customFormat="1" ht="57.6" hidden="1">
      <c r="A91" s="153">
        <v>82</v>
      </c>
      <c r="B91" s="154" t="s">
        <v>26</v>
      </c>
      <c r="C91" s="170" t="s">
        <v>159</v>
      </c>
      <c r="D91" s="171" t="s">
        <v>160</v>
      </c>
      <c r="E91" s="174" t="s">
        <v>31</v>
      </c>
      <c r="F91" s="159"/>
      <c r="G91" s="172" t="s">
        <v>127</v>
      </c>
      <c r="H91" s="172" t="s">
        <v>127</v>
      </c>
      <c r="I91" s="22"/>
      <c r="J91" s="154"/>
      <c r="K91" s="154"/>
      <c r="L91" s="153"/>
      <c r="M91" s="154"/>
      <c r="N91" s="154"/>
      <c r="O91" s="154"/>
      <c r="P91" s="154"/>
      <c r="Q91" s="154"/>
      <c r="R91" s="154"/>
      <c r="S91" s="185"/>
    </row>
    <row r="92" spans="1:19" s="4" customFormat="1" ht="28.8" hidden="1">
      <c r="A92" s="153">
        <v>83</v>
      </c>
      <c r="B92" s="154" t="s">
        <v>26</v>
      </c>
      <c r="C92" s="170" t="s">
        <v>161</v>
      </c>
      <c r="D92" s="153" t="s">
        <v>162</v>
      </c>
      <c r="E92" s="174" t="s">
        <v>31</v>
      </c>
      <c r="F92" s="159"/>
      <c r="G92" s="172" t="s">
        <v>127</v>
      </c>
      <c r="H92" s="172" t="s">
        <v>127</v>
      </c>
      <c r="I92" s="22"/>
      <c r="J92" s="154"/>
      <c r="K92" s="154"/>
      <c r="L92" s="153"/>
      <c r="M92" s="154"/>
      <c r="N92" s="154"/>
      <c r="O92" s="154"/>
      <c r="P92" s="154"/>
      <c r="Q92" s="154"/>
      <c r="R92" s="154"/>
      <c r="S92" s="185"/>
    </row>
    <row r="93" spans="1:19" s="4" customFormat="1" ht="86.4" hidden="1">
      <c r="A93" s="153">
        <v>84</v>
      </c>
      <c r="B93" s="154" t="s">
        <v>26</v>
      </c>
      <c r="C93" s="170" t="s">
        <v>163</v>
      </c>
      <c r="D93" s="153" t="s">
        <v>124</v>
      </c>
      <c r="E93" s="174" t="s">
        <v>31</v>
      </c>
      <c r="F93" s="159"/>
      <c r="G93" s="172" t="s">
        <v>127</v>
      </c>
      <c r="H93" s="172" t="s">
        <v>127</v>
      </c>
      <c r="I93" s="22"/>
      <c r="J93" s="154"/>
      <c r="K93" s="154"/>
      <c r="L93" s="153"/>
      <c r="M93" s="154"/>
      <c r="N93" s="154"/>
      <c r="O93" s="154"/>
      <c r="P93" s="154"/>
      <c r="Q93" s="154"/>
      <c r="R93" s="154"/>
      <c r="S93" s="185"/>
    </row>
    <row r="94" spans="1:19" s="4" customFormat="1">
      <c r="A94" s="21"/>
      <c r="B94" s="22"/>
      <c r="C94" s="259"/>
      <c r="D94" s="21"/>
      <c r="E94" s="256"/>
      <c r="F94" s="176"/>
      <c r="G94" s="176"/>
      <c r="H94" s="176"/>
      <c r="I94" s="22"/>
      <c r="J94" s="22"/>
      <c r="K94" s="22"/>
      <c r="L94" s="21"/>
      <c r="M94" s="22"/>
      <c r="N94" s="22"/>
      <c r="O94" s="22"/>
      <c r="P94" s="22"/>
      <c r="Q94" s="22"/>
      <c r="R94" s="22"/>
      <c r="S94" s="188"/>
    </row>
    <row r="96" spans="1:19" ht="17.25" customHeight="1">
      <c r="A96" s="177" t="s">
        <v>164</v>
      </c>
    </row>
    <row r="97" spans="1:1" ht="17.25" customHeight="1">
      <c r="A97" s="9" t="s">
        <v>165</v>
      </c>
    </row>
    <row r="98" spans="1:1" ht="17.25" customHeight="1">
      <c r="A98" s="9" t="s">
        <v>166</v>
      </c>
    </row>
    <row r="99" spans="1:1" ht="17.25" customHeight="1">
      <c r="A99" s="9" t="s">
        <v>167</v>
      </c>
    </row>
    <row r="100" spans="1:1" ht="17.25" customHeight="1">
      <c r="A100" s="9" t="s">
        <v>168</v>
      </c>
    </row>
    <row r="102" spans="1:1">
      <c r="A102" s="13" t="s">
        <v>169</v>
      </c>
    </row>
    <row r="103" spans="1:1">
      <c r="A103" s="13" t="s">
        <v>170</v>
      </c>
    </row>
  </sheetData>
  <mergeCells count="11">
    <mergeCell ref="A1:S1"/>
    <mergeCell ref="A2:S2"/>
    <mergeCell ref="B4:C4"/>
    <mergeCell ref="C5:Q5"/>
    <mergeCell ref="C30:Q30"/>
    <mergeCell ref="C76:Q76"/>
    <mergeCell ref="C79:Q79"/>
    <mergeCell ref="S5:S6"/>
    <mergeCell ref="S7:S29"/>
    <mergeCell ref="S30:S59"/>
    <mergeCell ref="C7:H7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GH</cp:lastModifiedBy>
  <cp:lastPrinted>2025-10-30T01:43:56Z</cp:lastPrinted>
  <dcterms:created xsi:type="dcterms:W3CDTF">2015-06-05T18:17:00Z</dcterms:created>
  <dcterms:modified xsi:type="dcterms:W3CDTF">2025-10-30T07:52:56Z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D3157B376CD946E19AA315FC32C3BDEF_12</vt:lpwstr>
  </property>
  <property fmtid="{D5CDD505-2E9C-101B-9397-08002B2CF9AE}" pid="3" name="KSOProductBuildVer">
    <vt:lpwstr>1033-12.2.0.19307</vt:lpwstr>
  </property>
</Properties>
</file>